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 PC Contraloria\DAF\OFRB 2023 DAF\2024\PRESUPUESTO 2024\Ejecución del Gasto 2024\EJECUCION MES A MES\"/>
    </mc:Choice>
  </mc:AlternateContent>
  <xr:revisionPtr revIDLastSave="0" documentId="8_{BF66C2D8-DE39-455B-AA87-96F6C00A9250}" xr6:coauthVersionLast="47" xr6:coauthVersionMax="47" xr10:uidLastSave="{00000000-0000-0000-0000-000000000000}"/>
  <bookViews>
    <workbookView xWindow="-120" yWindow="-120" windowWidth="29040" windowHeight="15840" xr2:uid="{78BDC541-4BFA-4AB7-BF1C-CF9698335766}"/>
  </bookViews>
  <sheets>
    <sheet name="FEBRERO" sheetId="1" r:id="rId1"/>
  </sheets>
  <definedNames>
    <definedName name="_xlnm._FilterDatabase" localSheetId="0" hidden="1">FEBRERO!$B$7:$AC$111</definedName>
    <definedName name="_xlnm.Print_Area" localSheetId="0">FEBRERO!$A$1:$AA$115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5" i="1" l="1"/>
  <c r="U105" i="1"/>
  <c r="V105" i="1" s="1"/>
  <c r="R105" i="1"/>
  <c r="O105" i="1"/>
  <c r="W103" i="1"/>
  <c r="V103" i="1"/>
  <c r="U103" i="1"/>
  <c r="T103" i="1"/>
  <c r="R103" i="1"/>
  <c r="Q103" i="1"/>
  <c r="P103" i="1"/>
  <c r="N103" i="1"/>
  <c r="M103" i="1"/>
  <c r="J103" i="1"/>
  <c r="I103" i="1"/>
  <c r="H103" i="1"/>
  <c r="G103" i="1"/>
  <c r="F103" i="1"/>
  <c r="Q102" i="1"/>
  <c r="N102" i="1"/>
  <c r="W101" i="1"/>
  <c r="U101" i="1"/>
  <c r="V101" i="1" s="1"/>
  <c r="T101" i="1"/>
  <c r="Q101" i="1"/>
  <c r="R101" i="1" s="1"/>
  <c r="P101" i="1"/>
  <c r="N101" i="1"/>
  <c r="M101" i="1"/>
  <c r="J101" i="1"/>
  <c r="G101" i="1"/>
  <c r="E101" i="1"/>
  <c r="Z100" i="1"/>
  <c r="Y100" i="1"/>
  <c r="V100" i="1"/>
  <c r="R100" i="1"/>
  <c r="S100" i="1" s="1"/>
  <c r="X99" i="1"/>
  <c r="X98" i="1" s="1"/>
  <c r="X93" i="1" s="1"/>
  <c r="W99" i="1"/>
  <c r="U99" i="1"/>
  <c r="T99" i="1"/>
  <c r="Q99" i="1"/>
  <c r="P99" i="1"/>
  <c r="P98" i="1" s="1"/>
  <c r="O99" i="1"/>
  <c r="O98" i="1" s="1"/>
  <c r="O93" i="1" s="1"/>
  <c r="N99" i="1"/>
  <c r="M99" i="1"/>
  <c r="J99" i="1"/>
  <c r="J98" i="1" s="1"/>
  <c r="I99" i="1"/>
  <c r="H99" i="1"/>
  <c r="G99" i="1"/>
  <c r="G98" i="1" s="1"/>
  <c r="F99" i="1"/>
  <c r="F98" i="1" s="1"/>
  <c r="E99" i="1"/>
  <c r="U98" i="1"/>
  <c r="Q98" i="1"/>
  <c r="R98" i="1" s="1"/>
  <c r="N98" i="1"/>
  <c r="M98" i="1"/>
  <c r="M93" i="1" s="1"/>
  <c r="I98" i="1"/>
  <c r="H98" i="1"/>
  <c r="E98" i="1"/>
  <c r="Y97" i="1"/>
  <c r="V97" i="1"/>
  <c r="R97" i="1"/>
  <c r="O97" i="1"/>
  <c r="X95" i="1"/>
  <c r="W95" i="1"/>
  <c r="U95" i="1"/>
  <c r="Z95" i="1" s="1"/>
  <c r="T95" i="1"/>
  <c r="V95" i="1" s="1"/>
  <c r="Q95" i="1"/>
  <c r="P95" i="1"/>
  <c r="P94" i="1" s="1"/>
  <c r="O95" i="1"/>
  <c r="N95" i="1"/>
  <c r="M95" i="1"/>
  <c r="J95" i="1"/>
  <c r="J94" i="1" s="1"/>
  <c r="I95" i="1"/>
  <c r="I94" i="1" s="1"/>
  <c r="I93" i="1" s="1"/>
  <c r="I9" i="1" s="1"/>
  <c r="I8" i="1" s="1"/>
  <c r="H95" i="1"/>
  <c r="G95" i="1"/>
  <c r="F95" i="1"/>
  <c r="F94" i="1" s="1"/>
  <c r="E95" i="1"/>
  <c r="E94" i="1" s="1"/>
  <c r="E93" i="1" s="1"/>
  <c r="E9" i="1" s="1"/>
  <c r="E8" i="1" s="1"/>
  <c r="X94" i="1"/>
  <c r="U94" i="1"/>
  <c r="Z94" i="1" s="1"/>
  <c r="T94" i="1"/>
  <c r="V94" i="1" s="1"/>
  <c r="Q94" i="1"/>
  <c r="N94" i="1"/>
  <c r="M94" i="1"/>
  <c r="H94" i="1"/>
  <c r="G94" i="1"/>
  <c r="Q93" i="1"/>
  <c r="N93" i="1"/>
  <c r="H93" i="1"/>
  <c r="H71" i="1" s="1"/>
  <c r="Z92" i="1"/>
  <c r="Y92" i="1"/>
  <c r="V92" i="1"/>
  <c r="AA92" i="1" s="1"/>
  <c r="R92" i="1"/>
  <c r="Q92" i="1"/>
  <c r="N92" i="1"/>
  <c r="O92" i="1" s="1"/>
  <c r="AA91" i="1"/>
  <c r="Z91" i="1"/>
  <c r="Y91" i="1"/>
  <c r="V91" i="1"/>
  <c r="R91" i="1"/>
  <c r="Q91" i="1"/>
  <c r="N91" i="1"/>
  <c r="X87" i="1"/>
  <c r="W87" i="1"/>
  <c r="U87" i="1"/>
  <c r="T87" i="1"/>
  <c r="V87" i="1" s="1"/>
  <c r="Q87" i="1"/>
  <c r="P87" i="1"/>
  <c r="R87" i="1" s="1"/>
  <c r="M87" i="1"/>
  <c r="J87" i="1"/>
  <c r="K87" i="1" s="1"/>
  <c r="S87" i="1" s="1"/>
  <c r="G87" i="1"/>
  <c r="F87" i="1"/>
  <c r="Y86" i="1"/>
  <c r="V86" i="1"/>
  <c r="R86" i="1"/>
  <c r="O86" i="1"/>
  <c r="Y85" i="1"/>
  <c r="V85" i="1"/>
  <c r="R85" i="1"/>
  <c r="O85" i="1"/>
  <c r="AA84" i="1"/>
  <c r="AA82" i="1" s="1"/>
  <c r="Z84" i="1"/>
  <c r="Z82" i="1" s="1"/>
  <c r="Y84" i="1"/>
  <c r="V84" i="1"/>
  <c r="R84" i="1"/>
  <c r="O84" i="1"/>
  <c r="X82" i="1"/>
  <c r="Y82" i="1" s="1"/>
  <c r="W82" i="1"/>
  <c r="U82" i="1"/>
  <c r="T82" i="1"/>
  <c r="V82" i="1" s="1"/>
  <c r="Q82" i="1"/>
  <c r="P82" i="1"/>
  <c r="N82" i="1"/>
  <c r="M82" i="1"/>
  <c r="K82" i="1"/>
  <c r="J82" i="1"/>
  <c r="G82" i="1"/>
  <c r="Z81" i="1"/>
  <c r="Z72" i="1" s="1"/>
  <c r="X81" i="1"/>
  <c r="Y81" i="1" s="1"/>
  <c r="U81" i="1"/>
  <c r="V81" i="1" s="1"/>
  <c r="AA81" i="1" s="1"/>
  <c r="Q81" i="1"/>
  <c r="R81" i="1" s="1"/>
  <c r="O81" i="1"/>
  <c r="N81" i="1"/>
  <c r="X80" i="1"/>
  <c r="Y80" i="1" s="1"/>
  <c r="V80" i="1"/>
  <c r="U80" i="1"/>
  <c r="Q80" i="1"/>
  <c r="R80" i="1" s="1"/>
  <c r="N80" i="1"/>
  <c r="Y79" i="1"/>
  <c r="V79" i="1"/>
  <c r="R79" i="1"/>
  <c r="O79" i="1"/>
  <c r="Z78" i="1"/>
  <c r="Y78" i="1"/>
  <c r="V78" i="1"/>
  <c r="AA78" i="1" s="1"/>
  <c r="R78" i="1"/>
  <c r="O78" i="1"/>
  <c r="Y77" i="1"/>
  <c r="V77" i="1"/>
  <c r="R77" i="1"/>
  <c r="O77" i="1"/>
  <c r="Y76" i="1"/>
  <c r="V76" i="1"/>
  <c r="R76" i="1"/>
  <c r="O76" i="1"/>
  <c r="R75" i="1"/>
  <c r="O75" i="1"/>
  <c r="Y74" i="1"/>
  <c r="V74" i="1"/>
  <c r="R74" i="1"/>
  <c r="O74" i="1"/>
  <c r="Y73" i="1"/>
  <c r="V73" i="1"/>
  <c r="R73" i="1"/>
  <c r="O73" i="1"/>
  <c r="Y72" i="1"/>
  <c r="X72" i="1"/>
  <c r="W72" i="1"/>
  <c r="U72" i="1"/>
  <c r="T72" i="1"/>
  <c r="V72" i="1" s="1"/>
  <c r="Q72" i="1"/>
  <c r="R72" i="1" s="1"/>
  <c r="P72" i="1"/>
  <c r="M72" i="1"/>
  <c r="K72" i="1"/>
  <c r="S72" i="1" s="1"/>
  <c r="J72" i="1"/>
  <c r="G72" i="1"/>
  <c r="F72" i="1"/>
  <c r="AA71" i="1"/>
  <c r="Z71" i="1"/>
  <c r="Y71" i="1"/>
  <c r="V71" i="1"/>
  <c r="R71" i="1"/>
  <c r="O71" i="1"/>
  <c r="AA70" i="1"/>
  <c r="Z70" i="1"/>
  <c r="Z64" i="1" s="1"/>
  <c r="Y70" i="1"/>
  <c r="V70" i="1"/>
  <c r="R70" i="1"/>
  <c r="O70" i="1"/>
  <c r="H70" i="1"/>
  <c r="R69" i="1"/>
  <c r="O69" i="1"/>
  <c r="X64" i="1"/>
  <c r="W64" i="1"/>
  <c r="U64" i="1"/>
  <c r="T64" i="1"/>
  <c r="V64" i="1" s="1"/>
  <c r="S64" i="1"/>
  <c r="Q64" i="1"/>
  <c r="P64" i="1"/>
  <c r="R64" i="1" s="1"/>
  <c r="O64" i="1"/>
  <c r="N64" i="1"/>
  <c r="M64" i="1"/>
  <c r="J64" i="1"/>
  <c r="H64" i="1"/>
  <c r="G64" i="1"/>
  <c r="F64" i="1"/>
  <c r="K64" i="1" s="1"/>
  <c r="Y63" i="1"/>
  <c r="V63" i="1"/>
  <c r="R63" i="1"/>
  <c r="O63" i="1"/>
  <c r="Y62" i="1"/>
  <c r="V62" i="1"/>
  <c r="R62" i="1"/>
  <c r="O62" i="1"/>
  <c r="H62" i="1"/>
  <c r="Y61" i="1"/>
  <c r="X61" i="1"/>
  <c r="V61" i="1"/>
  <c r="U61" i="1"/>
  <c r="Z61" i="1" s="1"/>
  <c r="R61" i="1"/>
  <c r="Q61" i="1"/>
  <c r="O61" i="1"/>
  <c r="N61" i="1"/>
  <c r="H61" i="1"/>
  <c r="X60" i="1"/>
  <c r="Y60" i="1" s="1"/>
  <c r="V60" i="1"/>
  <c r="AA60" i="1" s="1"/>
  <c r="U60" i="1"/>
  <c r="Z60" i="1" s="1"/>
  <c r="Q60" i="1"/>
  <c r="O60" i="1"/>
  <c r="N60" i="1"/>
  <c r="Z59" i="1"/>
  <c r="Z56" i="1" s="1"/>
  <c r="Y59" i="1"/>
  <c r="V59" i="1"/>
  <c r="AA59" i="1" s="1"/>
  <c r="R59" i="1"/>
  <c r="O59" i="1"/>
  <c r="X56" i="1"/>
  <c r="W56" i="1"/>
  <c r="Y56" i="1" s="1"/>
  <c r="T56" i="1"/>
  <c r="P56" i="1"/>
  <c r="P55" i="1" s="1"/>
  <c r="O56" i="1"/>
  <c r="N56" i="1"/>
  <c r="M56" i="1"/>
  <c r="J56" i="1"/>
  <c r="J55" i="1" s="1"/>
  <c r="H56" i="1"/>
  <c r="G56" i="1"/>
  <c r="F56" i="1"/>
  <c r="K56" i="1" s="1"/>
  <c r="W55" i="1"/>
  <c r="I55" i="1"/>
  <c r="I38" i="1" s="1"/>
  <c r="H55" i="1"/>
  <c r="G55" i="1"/>
  <c r="F55" i="1"/>
  <c r="E55" i="1"/>
  <c r="Z54" i="1"/>
  <c r="V54" i="1"/>
  <c r="R54" i="1"/>
  <c r="O54" i="1"/>
  <c r="X49" i="1"/>
  <c r="W49" i="1"/>
  <c r="U49" i="1"/>
  <c r="T49" i="1"/>
  <c r="V49" i="1" s="1"/>
  <c r="Q49" i="1"/>
  <c r="P49" i="1"/>
  <c r="R49" i="1" s="1"/>
  <c r="O49" i="1"/>
  <c r="N49" i="1"/>
  <c r="M49" i="1"/>
  <c r="J49" i="1"/>
  <c r="K49" i="1" s="1"/>
  <c r="S49" i="1" s="1"/>
  <c r="G49" i="1"/>
  <c r="F49" i="1"/>
  <c r="Y48" i="1"/>
  <c r="V48" i="1"/>
  <c r="R48" i="1"/>
  <c r="O48" i="1"/>
  <c r="Y47" i="1"/>
  <c r="V47" i="1"/>
  <c r="R47" i="1"/>
  <c r="O47" i="1"/>
  <c r="AA45" i="1"/>
  <c r="Z45" i="1"/>
  <c r="X45" i="1"/>
  <c r="W45" i="1"/>
  <c r="Y45" i="1" s="1"/>
  <c r="V45" i="1"/>
  <c r="U45" i="1"/>
  <c r="T45" i="1"/>
  <c r="R45" i="1"/>
  <c r="Q45" i="1"/>
  <c r="P45" i="1"/>
  <c r="N45" i="1"/>
  <c r="O45" i="1" s="1"/>
  <c r="M45" i="1"/>
  <c r="J45" i="1"/>
  <c r="J39" i="1" s="1"/>
  <c r="J37" i="1" s="1"/>
  <c r="I45" i="1"/>
  <c r="H45" i="1"/>
  <c r="G45" i="1"/>
  <c r="F45" i="1"/>
  <c r="K45" i="1" s="1"/>
  <c r="S45" i="1" s="1"/>
  <c r="Y44" i="1"/>
  <c r="V44" i="1"/>
  <c r="R44" i="1"/>
  <c r="O44" i="1"/>
  <c r="Z43" i="1"/>
  <c r="Y43" i="1"/>
  <c r="V43" i="1"/>
  <c r="AA43" i="1" s="1"/>
  <c r="AA40" i="1" s="1"/>
  <c r="AA39" i="1" s="1"/>
  <c r="R43" i="1"/>
  <c r="O43" i="1"/>
  <c r="Z40" i="1"/>
  <c r="Y40" i="1"/>
  <c r="X40" i="1"/>
  <c r="W40" i="1"/>
  <c r="U40" i="1"/>
  <c r="T40" i="1"/>
  <c r="Q40" i="1"/>
  <c r="Q39" i="1" s="1"/>
  <c r="P40" i="1"/>
  <c r="N40" i="1"/>
  <c r="M40" i="1"/>
  <c r="G40" i="1"/>
  <c r="F40" i="1"/>
  <c r="W39" i="1"/>
  <c r="W38" i="1" s="1"/>
  <c r="T39" i="1"/>
  <c r="P39" i="1"/>
  <c r="P38" i="1" s="1"/>
  <c r="P37" i="1" s="1"/>
  <c r="G39" i="1"/>
  <c r="E39" i="1"/>
  <c r="E38" i="1" s="1"/>
  <c r="E37" i="1" s="1"/>
  <c r="AA38" i="1"/>
  <c r="AA37" i="1" s="1"/>
  <c r="J38" i="1"/>
  <c r="H38" i="1"/>
  <c r="G38" i="1"/>
  <c r="G37" i="1" s="1"/>
  <c r="I37" i="1"/>
  <c r="H37" i="1"/>
  <c r="S36" i="1"/>
  <c r="K36" i="1"/>
  <c r="Z35" i="1"/>
  <c r="Z33" i="1" s="1"/>
  <c r="Y35" i="1"/>
  <c r="V35" i="1"/>
  <c r="AA35" i="1" s="1"/>
  <c r="R35" i="1"/>
  <c r="K35" i="1"/>
  <c r="Z34" i="1"/>
  <c r="Y34" i="1"/>
  <c r="V34" i="1"/>
  <c r="AA34" i="1" s="1"/>
  <c r="AA33" i="1" s="1"/>
  <c r="R34" i="1"/>
  <c r="O34" i="1"/>
  <c r="K34" i="1"/>
  <c r="S34" i="1" s="1"/>
  <c r="Y33" i="1"/>
  <c r="X33" i="1"/>
  <c r="W33" i="1"/>
  <c r="U33" i="1"/>
  <c r="U32" i="1" s="1"/>
  <c r="T33" i="1"/>
  <c r="Q33" i="1"/>
  <c r="P33" i="1"/>
  <c r="R33" i="1" s="1"/>
  <c r="N33" i="1"/>
  <c r="M33" i="1"/>
  <c r="J33" i="1"/>
  <c r="G33" i="1"/>
  <c r="F33" i="1"/>
  <c r="E33" i="1"/>
  <c r="X32" i="1"/>
  <c r="Y32" i="1" s="1"/>
  <c r="W32" i="1"/>
  <c r="Q32" i="1"/>
  <c r="P32" i="1"/>
  <c r="R32" i="1" s="1"/>
  <c r="N32" i="1"/>
  <c r="J32" i="1"/>
  <c r="G32" i="1"/>
  <c r="E32" i="1"/>
  <c r="AA31" i="1"/>
  <c r="Z31" i="1"/>
  <c r="Y31" i="1"/>
  <c r="V31" i="1"/>
  <c r="R31" i="1"/>
  <c r="S31" i="1" s="1"/>
  <c r="O31" i="1"/>
  <c r="K31" i="1"/>
  <c r="AA30" i="1"/>
  <c r="Z30" i="1"/>
  <c r="Y30" i="1"/>
  <c r="V30" i="1"/>
  <c r="R30" i="1"/>
  <c r="O30" i="1"/>
  <c r="K30" i="1"/>
  <c r="S30" i="1" s="1"/>
  <c r="Z29" i="1"/>
  <c r="Y29" i="1"/>
  <c r="V29" i="1"/>
  <c r="AA29" i="1" s="1"/>
  <c r="R29" i="1"/>
  <c r="O29" i="1"/>
  <c r="K29" i="1"/>
  <c r="S29" i="1" s="1"/>
  <c r="Z28" i="1"/>
  <c r="Y28" i="1"/>
  <c r="V28" i="1"/>
  <c r="AA28" i="1" s="1"/>
  <c r="R28" i="1"/>
  <c r="O28" i="1"/>
  <c r="K28" i="1"/>
  <c r="S28" i="1" s="1"/>
  <c r="Z27" i="1"/>
  <c r="Y27" i="1"/>
  <c r="V27" i="1"/>
  <c r="AA27" i="1" s="1"/>
  <c r="R27" i="1"/>
  <c r="O27" i="1"/>
  <c r="K27" i="1"/>
  <c r="S27" i="1" s="1"/>
  <c r="Z26" i="1"/>
  <c r="Y26" i="1"/>
  <c r="V26" i="1"/>
  <c r="AA26" i="1" s="1"/>
  <c r="R26" i="1"/>
  <c r="O26" i="1"/>
  <c r="K26" i="1"/>
  <c r="S26" i="1" s="1"/>
  <c r="Z25" i="1"/>
  <c r="Y25" i="1"/>
  <c r="V25" i="1"/>
  <c r="AA25" i="1" s="1"/>
  <c r="R25" i="1"/>
  <c r="O25" i="1"/>
  <c r="K25" i="1"/>
  <c r="S25" i="1" s="1"/>
  <c r="Z24" i="1"/>
  <c r="Z22" i="1" s="1"/>
  <c r="Y24" i="1"/>
  <c r="V24" i="1"/>
  <c r="AA24" i="1" s="1"/>
  <c r="AA22" i="1" s="1"/>
  <c r="R24" i="1"/>
  <c r="O24" i="1"/>
  <c r="K24" i="1"/>
  <c r="S24" i="1" s="1"/>
  <c r="Z23" i="1"/>
  <c r="Y23" i="1"/>
  <c r="V23" i="1"/>
  <c r="R23" i="1"/>
  <c r="O23" i="1"/>
  <c r="K23" i="1"/>
  <c r="S23" i="1" s="1"/>
  <c r="X22" i="1"/>
  <c r="Y22" i="1" s="1"/>
  <c r="W22" i="1"/>
  <c r="U22" i="1"/>
  <c r="T22" i="1"/>
  <c r="V22" i="1" s="1"/>
  <c r="Q22" i="1"/>
  <c r="P22" i="1"/>
  <c r="R22" i="1" s="1"/>
  <c r="N22" i="1"/>
  <c r="M22" i="1"/>
  <c r="O22" i="1" s="1"/>
  <c r="J22" i="1"/>
  <c r="I22" i="1"/>
  <c r="H22" i="1"/>
  <c r="G22" i="1"/>
  <c r="K22" i="1" s="1"/>
  <c r="S22" i="1" s="1"/>
  <c r="F22" i="1"/>
  <c r="E22" i="1"/>
  <c r="AA21" i="1"/>
  <c r="Z21" i="1"/>
  <c r="Y21" i="1"/>
  <c r="V21" i="1"/>
  <c r="R21" i="1"/>
  <c r="S21" i="1" s="1"/>
  <c r="O21" i="1"/>
  <c r="K21" i="1"/>
  <c r="H21" i="1"/>
  <c r="AA20" i="1"/>
  <c r="Z20" i="1"/>
  <c r="Z19" i="1" s="1"/>
  <c r="Y20" i="1"/>
  <c r="V20" i="1"/>
  <c r="S20" i="1"/>
  <c r="R20" i="1"/>
  <c r="O20" i="1"/>
  <c r="K20" i="1"/>
  <c r="H20" i="1"/>
  <c r="H19" i="1" s="1"/>
  <c r="X19" i="1"/>
  <c r="Y19" i="1" s="1"/>
  <c r="W19" i="1"/>
  <c r="U19" i="1"/>
  <c r="T19" i="1"/>
  <c r="V19" i="1" s="1"/>
  <c r="Q19" i="1"/>
  <c r="P19" i="1"/>
  <c r="R19" i="1" s="1"/>
  <c r="N19" i="1"/>
  <c r="M19" i="1"/>
  <c r="O19" i="1" s="1"/>
  <c r="K19" i="1"/>
  <c r="S19" i="1" s="1"/>
  <c r="I19" i="1"/>
  <c r="G19" i="1"/>
  <c r="F19" i="1"/>
  <c r="E19" i="1"/>
  <c r="Z18" i="1"/>
  <c r="Y18" i="1"/>
  <c r="V18" i="1"/>
  <c r="R18" i="1"/>
  <c r="O18" i="1"/>
  <c r="K18" i="1"/>
  <c r="S18" i="1" s="1"/>
  <c r="Z17" i="1"/>
  <c r="Y17" i="1"/>
  <c r="V17" i="1"/>
  <c r="R17" i="1"/>
  <c r="O17" i="1"/>
  <c r="K17" i="1"/>
  <c r="Z16" i="1"/>
  <c r="Z13" i="1" s="1"/>
  <c r="Y16" i="1"/>
  <c r="V16" i="1"/>
  <c r="R16" i="1"/>
  <c r="O16" i="1"/>
  <c r="K16" i="1"/>
  <c r="S16" i="1" s="1"/>
  <c r="K15" i="1"/>
  <c r="S15" i="1" s="1"/>
  <c r="AA14" i="1"/>
  <c r="Z14" i="1"/>
  <c r="Y14" i="1"/>
  <c r="V14" i="1"/>
  <c r="S14" i="1"/>
  <c r="R14" i="1"/>
  <c r="O14" i="1"/>
  <c r="K14" i="1"/>
  <c r="X13" i="1"/>
  <c r="W13" i="1"/>
  <c r="Y13" i="1" s="1"/>
  <c r="U13" i="1"/>
  <c r="T13" i="1"/>
  <c r="Q13" i="1"/>
  <c r="P13" i="1"/>
  <c r="P12" i="1" s="1"/>
  <c r="P11" i="1" s="1"/>
  <c r="O13" i="1"/>
  <c r="N13" i="1"/>
  <c r="M13" i="1"/>
  <c r="L13" i="1"/>
  <c r="L12" i="1" s="1"/>
  <c r="K13" i="1"/>
  <c r="K12" i="1" s="1"/>
  <c r="J13" i="1"/>
  <c r="I13" i="1"/>
  <c r="H13" i="1"/>
  <c r="H12" i="1" s="1"/>
  <c r="G13" i="1"/>
  <c r="F13" i="1"/>
  <c r="E13" i="1"/>
  <c r="Z12" i="1"/>
  <c r="U12" i="1"/>
  <c r="U11" i="1" s="1"/>
  <c r="U10" i="1" s="1"/>
  <c r="Q12" i="1"/>
  <c r="O12" i="1"/>
  <c r="N12" i="1"/>
  <c r="M12" i="1"/>
  <c r="M11" i="1" s="1"/>
  <c r="J12" i="1"/>
  <c r="J11" i="1" s="1"/>
  <c r="I12" i="1"/>
  <c r="G12" i="1"/>
  <c r="G11" i="1" s="1"/>
  <c r="G10" i="1" s="1"/>
  <c r="F12" i="1"/>
  <c r="F11" i="1" s="1"/>
  <c r="F10" i="1" s="1"/>
  <c r="E12" i="1"/>
  <c r="Q11" i="1"/>
  <c r="Q10" i="1" s="1"/>
  <c r="N11" i="1"/>
  <c r="N10" i="1" s="1"/>
  <c r="I11" i="1"/>
  <c r="I10" i="1" s="1"/>
  <c r="H11" i="1"/>
  <c r="H10" i="1" s="1"/>
  <c r="H9" i="1" s="1"/>
  <c r="H8" i="1" s="1"/>
  <c r="E11" i="1"/>
  <c r="E10" i="1" s="1"/>
  <c r="L10" i="1"/>
  <c r="L9" i="1" s="1"/>
  <c r="L8" i="1" s="1"/>
  <c r="J10" i="1"/>
  <c r="R11" i="1" l="1"/>
  <c r="R10" i="1" s="1"/>
  <c r="P10" i="1"/>
  <c r="O11" i="1"/>
  <c r="K11" i="1"/>
  <c r="O33" i="1"/>
  <c r="O32" i="1" s="1"/>
  <c r="M32" i="1"/>
  <c r="M10" i="1" s="1"/>
  <c r="W37" i="1"/>
  <c r="U39" i="1"/>
  <c r="V40" i="1"/>
  <c r="X12" i="1"/>
  <c r="X11" i="1" s="1"/>
  <c r="X10" i="1" s="1"/>
  <c r="AA17" i="1"/>
  <c r="Z32" i="1"/>
  <c r="Z11" i="1" s="1"/>
  <c r="Z10" i="1" s="1"/>
  <c r="K40" i="1"/>
  <c r="F39" i="1"/>
  <c r="F38" i="1" s="1"/>
  <c r="F37" i="1" s="1"/>
  <c r="F9" i="1" s="1"/>
  <c r="F8" i="1" s="1"/>
  <c r="O103" i="1"/>
  <c r="M107" i="1"/>
  <c r="W107" i="1"/>
  <c r="X101" i="1"/>
  <c r="X103" i="1"/>
  <c r="X107" i="1" s="1"/>
  <c r="Y105" i="1"/>
  <c r="V13" i="1"/>
  <c r="T12" i="1"/>
  <c r="R13" i="1"/>
  <c r="R12" i="1" s="1"/>
  <c r="S12" i="1" s="1"/>
  <c r="S17" i="1"/>
  <c r="S13" i="1" s="1"/>
  <c r="Z98" i="1"/>
  <c r="U93" i="1"/>
  <c r="Z93" i="1" s="1"/>
  <c r="H107" i="1"/>
  <c r="W12" i="1"/>
  <c r="V33" i="1"/>
  <c r="T32" i="1"/>
  <c r="V32" i="1" s="1"/>
  <c r="AA32" i="1" s="1"/>
  <c r="AA16" i="1"/>
  <c r="AA18" i="1"/>
  <c r="AA19" i="1"/>
  <c r="V39" i="1"/>
  <c r="Y39" i="1"/>
  <c r="Z49" i="1"/>
  <c r="X39" i="1"/>
  <c r="X38" i="1" s="1"/>
  <c r="X37" i="1" s="1"/>
  <c r="K55" i="1"/>
  <c r="T55" i="1"/>
  <c r="T38" i="1" s="1"/>
  <c r="N72" i="1"/>
  <c r="N55" i="1" s="1"/>
  <c r="O80" i="1"/>
  <c r="E107" i="1"/>
  <c r="T107" i="1"/>
  <c r="R39" i="1"/>
  <c r="O72" i="1"/>
  <c r="M55" i="1"/>
  <c r="AA72" i="1"/>
  <c r="J93" i="1"/>
  <c r="J9" i="1" s="1"/>
  <c r="J8" i="1" s="1"/>
  <c r="V99" i="1"/>
  <c r="T98" i="1"/>
  <c r="O40" i="1"/>
  <c r="M39" i="1"/>
  <c r="R40" i="1"/>
  <c r="X55" i="1"/>
  <c r="Y55" i="1" s="1"/>
  <c r="AA61" i="1"/>
  <c r="O82" i="1"/>
  <c r="Z87" i="1"/>
  <c r="N87" i="1"/>
  <c r="O87" i="1" s="1"/>
  <c r="O91" i="1"/>
  <c r="R95" i="1"/>
  <c r="S95" i="1" s="1"/>
  <c r="W94" i="1"/>
  <c r="Y94" i="1" s="1"/>
  <c r="AA94" i="1" s="1"/>
  <c r="Y95" i="1"/>
  <c r="AA95" i="1" s="1"/>
  <c r="G93" i="1"/>
  <c r="G9" i="1" s="1"/>
  <c r="G8" i="1" s="1"/>
  <c r="K99" i="1"/>
  <c r="P93" i="1"/>
  <c r="R93" i="1" s="1"/>
  <c r="Z99" i="1"/>
  <c r="K101" i="1"/>
  <c r="S101" i="1" s="1"/>
  <c r="O101" i="1"/>
  <c r="I107" i="1"/>
  <c r="G107" i="1"/>
  <c r="P107" i="1"/>
  <c r="K33" i="1"/>
  <c r="S35" i="1"/>
  <c r="N39" i="1"/>
  <c r="N38" i="1" s="1"/>
  <c r="Y49" i="1"/>
  <c r="R60" i="1"/>
  <c r="Q56" i="1"/>
  <c r="Y64" i="1"/>
  <c r="AA64" i="1" s="1"/>
  <c r="R82" i="1"/>
  <c r="S82" i="1" s="1"/>
  <c r="Y87" i="1"/>
  <c r="AA87" i="1" s="1"/>
  <c r="R94" i="1"/>
  <c r="R99" i="1"/>
  <c r="Y99" i="1"/>
  <c r="W98" i="1"/>
  <c r="AA100" i="1"/>
  <c r="F107" i="1"/>
  <c r="J107" i="1"/>
  <c r="U56" i="1"/>
  <c r="U55" i="1" s="1"/>
  <c r="F102" i="1"/>
  <c r="F101" i="1" s="1"/>
  <c r="F93" i="1" s="1"/>
  <c r="K103" i="1"/>
  <c r="K107" i="1" s="1"/>
  <c r="T37" i="1" l="1"/>
  <c r="M9" i="1"/>
  <c r="M8" i="1" s="1"/>
  <c r="R56" i="1"/>
  <c r="S56" i="1" s="1"/>
  <c r="Q55" i="1"/>
  <c r="T93" i="1"/>
  <c r="V93" i="1" s="1"/>
  <c r="AA93" i="1" s="1"/>
  <c r="V98" i="1"/>
  <c r="W11" i="1"/>
  <c r="Y12" i="1"/>
  <c r="P9" i="1"/>
  <c r="P8" i="1" s="1"/>
  <c r="W93" i="1"/>
  <c r="Y93" i="1" s="1"/>
  <c r="Y98" i="1"/>
  <c r="S33" i="1"/>
  <c r="K32" i="1"/>
  <c r="S32" i="1" s="1"/>
  <c r="K98" i="1"/>
  <c r="S98" i="1" s="1"/>
  <c r="K93" i="1"/>
  <c r="S93" i="1" s="1"/>
  <c r="K94" i="1"/>
  <c r="S94" i="1" s="1"/>
  <c r="S99" i="1"/>
  <c r="S107" i="1" s="1"/>
  <c r="M38" i="1"/>
  <c r="M37" i="1" s="1"/>
  <c r="O39" i="1"/>
  <c r="AA99" i="1"/>
  <c r="O55" i="1"/>
  <c r="AA13" i="1"/>
  <c r="AA12" i="1" s="1"/>
  <c r="AA11" i="1" s="1"/>
  <c r="AA10" i="1" s="1"/>
  <c r="V12" i="1"/>
  <c r="T11" i="1"/>
  <c r="Z39" i="1"/>
  <c r="U38" i="1"/>
  <c r="O10" i="1"/>
  <c r="U107" i="1"/>
  <c r="Y101" i="1"/>
  <c r="AA101" i="1" s="1"/>
  <c r="Z101" i="1"/>
  <c r="X9" i="1"/>
  <c r="X8" i="1" s="1"/>
  <c r="Y37" i="1"/>
  <c r="V55" i="1"/>
  <c r="O38" i="1"/>
  <c r="N37" i="1"/>
  <c r="Z107" i="1"/>
  <c r="N107" i="1"/>
  <c r="V56" i="1"/>
  <c r="Q107" i="1"/>
  <c r="Y103" i="1"/>
  <c r="Y107" i="1" s="1"/>
  <c r="O107" i="1"/>
  <c r="S40" i="1"/>
  <c r="K39" i="1"/>
  <c r="Y38" i="1"/>
  <c r="S11" i="1"/>
  <c r="S39" i="1" l="1"/>
  <c r="K38" i="1"/>
  <c r="K10" i="1"/>
  <c r="AA56" i="1"/>
  <c r="AA55" i="1" s="1"/>
  <c r="AA107" i="1" s="1"/>
  <c r="V107" i="1"/>
  <c r="R55" i="1"/>
  <c r="S55" i="1" s="1"/>
  <c r="Q38" i="1"/>
  <c r="T10" i="1"/>
  <c r="V11" i="1"/>
  <c r="Z38" i="1"/>
  <c r="U37" i="1"/>
  <c r="W10" i="1"/>
  <c r="Y11" i="1"/>
  <c r="V38" i="1"/>
  <c r="O37" i="1"/>
  <c r="O9" i="1" s="1"/>
  <c r="O8" i="1" s="1"/>
  <c r="N9" i="1"/>
  <c r="N8" i="1" s="1"/>
  <c r="AA98" i="1"/>
  <c r="R107" i="1"/>
  <c r="Y10" i="1" l="1"/>
  <c r="W9" i="1"/>
  <c r="AA9" i="1"/>
  <c r="AA8" i="1" s="1"/>
  <c r="V10" i="1"/>
  <c r="T9" i="1"/>
  <c r="S10" i="1"/>
  <c r="Z37" i="1"/>
  <c r="Z9" i="1" s="1"/>
  <c r="Z8" i="1" s="1"/>
  <c r="U9" i="1"/>
  <c r="U8" i="1" s="1"/>
  <c r="V37" i="1"/>
  <c r="K37" i="1"/>
  <c r="K9" i="1" s="1"/>
  <c r="S38" i="1"/>
  <c r="R38" i="1"/>
  <c r="Q37" i="1"/>
  <c r="K8" i="1" l="1"/>
  <c r="Q9" i="1"/>
  <c r="Q8" i="1" s="1"/>
  <c r="R37" i="1"/>
  <c r="R9" i="1" s="1"/>
  <c r="R8" i="1" s="1"/>
  <c r="Y9" i="1"/>
  <c r="W8" i="1"/>
  <c r="Y8" i="1" s="1"/>
  <c r="V9" i="1"/>
  <c r="T8" i="1"/>
  <c r="V8" i="1" s="1"/>
  <c r="S37" i="1" l="1"/>
  <c r="S8" i="1"/>
  <c r="S9" i="1"/>
</calcChain>
</file>

<file path=xl/sharedStrings.xml><?xml version="1.0" encoding="utf-8"?>
<sst xmlns="http://schemas.openxmlformats.org/spreadsheetml/2006/main" count="245" uniqueCount="170">
  <si>
    <t>EJECUCION PRESUPUESTAL DE EGRESOS</t>
  </si>
  <si>
    <t>ENTIDAD :  CONTRALORIA DEPARTAMENTAL DEL GUAVIARE</t>
  </si>
  <si>
    <t>NIT.</t>
  </si>
  <si>
    <t>832000115-7</t>
  </si>
  <si>
    <t>HOJA_______ DE ________</t>
  </si>
  <si>
    <t>NOMBRE DEL REPRESENTANTE LEGAL:CARLOS ALEJANDRO MONTOYA SANCHEZ</t>
  </si>
  <si>
    <t>PERIODO DE RENDICION</t>
  </si>
  <si>
    <t>FEBRERO 2024</t>
  </si>
  <si>
    <t>VALORES EN MILES DE PESOS</t>
  </si>
  <si>
    <t>Identificacion Presupuestal</t>
  </si>
  <si>
    <t>Descripcion</t>
  </si>
  <si>
    <t>FUENTE FINACIERA</t>
  </si>
  <si>
    <t>APROPIACIÓN INICIAL</t>
  </si>
  <si>
    <t>Modificaciones (2)</t>
  </si>
  <si>
    <t>Apropiacion definitiva</t>
  </si>
  <si>
    <t>CODIGO CPC</t>
  </si>
  <si>
    <t>DISPONIBILIDADES-CDP</t>
  </si>
  <si>
    <t>COMPROMISOS-RP</t>
  </si>
  <si>
    <t>SALDO POR COMPROMETER</t>
  </si>
  <si>
    <t>OBLIGACIONES-GIROS</t>
  </si>
  <si>
    <t>PAGOS</t>
  </si>
  <si>
    <t>CUENTAS POR PAGAR 2023</t>
  </si>
  <si>
    <t>RESERVAS PRESUPUESTALES 2023</t>
  </si>
  <si>
    <t>Traslados Créditos (2)</t>
  </si>
  <si>
    <t>ContraCred (3)</t>
  </si>
  <si>
    <t>Aplazamientos (4)</t>
  </si>
  <si>
    <t>Reducciones (5)</t>
  </si>
  <si>
    <t>Adiciones (6)</t>
  </si>
  <si>
    <t>SALDO ANTERIOR</t>
  </si>
  <si>
    <t xml:space="preserve">DEL MES </t>
  </si>
  <si>
    <t>TOTALES</t>
  </si>
  <si>
    <t>7=1+2-3-5+6</t>
  </si>
  <si>
    <t>14=7-13</t>
  </si>
  <si>
    <t>21=17-20</t>
  </si>
  <si>
    <t>22=17-20</t>
  </si>
  <si>
    <t>GASTOS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</si>
  <si>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</si>
  <si>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</si>
  <si>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</si>
  <si>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</si>
  <si>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</si>
  <si>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</si>
  <si>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</si>
  <si>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</si>
  <si>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</si>
  <si>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</si>
  <si>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Basico</t>
  </si>
  <si>
    <t>N/A</t>
  </si>
  <si>
    <t>2.1.1.01.01.001.04</t>
  </si>
  <si>
    <t>Subsidio de alimentación</t>
  </si>
  <si>
    <t>2.1.1.01.01.001.05</t>
  </si>
  <si>
    <t>Auxilios de transporte</t>
  </si>
  <si>
    <t>2.1.1.01.01.001.06</t>
  </si>
  <si>
    <t>Prima semestral o de servicios</t>
  </si>
  <si>
    <t>2.1.1.01.01.001.07</t>
  </si>
  <si>
    <t>Bonificacion por servicios prestados</t>
  </si>
  <si>
    <t>2.1.1.01.01.001.08</t>
  </si>
  <si>
    <t>PRESTACIONES SOCIALES</t>
  </si>
  <si>
    <t>2.1.1.01.01.001.08.01</t>
  </si>
  <si>
    <t xml:space="preserve">Prima de navidad </t>
  </si>
  <si>
    <t>2.1.1.01.01.001.08.02</t>
  </si>
  <si>
    <t>Prima de vacaciones</t>
  </si>
  <si>
    <t>2.1.1.01.02</t>
  </si>
  <si>
    <t>CONTRIBUCIONES INHERENTES A LA NOMINA</t>
  </si>
  <si>
    <t>2.1.1.01.02.001</t>
  </si>
  <si>
    <t xml:space="preserve">Aportes a fondos de Pensión </t>
  </si>
  <si>
    <t>2.1.1.01.02.002</t>
  </si>
  <si>
    <t>Aportes seguridad social Salud</t>
  </si>
  <si>
    <t>2.1.1.01.02.003</t>
  </si>
  <si>
    <t>Aporte de cesantias</t>
  </si>
  <si>
    <t>2.1.1.01.02.004</t>
  </si>
  <si>
    <t>Caja de Compensacion Familiar</t>
  </si>
  <si>
    <t>2.1.1.01.02.005</t>
  </si>
  <si>
    <t>Aportes Sistema de Riesgos laborales</t>
  </si>
  <si>
    <t>2.1.1.01.02.006</t>
  </si>
  <si>
    <t>Aportes ICBF</t>
  </si>
  <si>
    <t>2.1.1.01.02.007</t>
  </si>
  <si>
    <t>Aportes SENA</t>
  </si>
  <si>
    <t>2.1.1.01.02.008</t>
  </si>
  <si>
    <t>Aportes ESAP</t>
  </si>
  <si>
    <t>2.1.1.01.02.009</t>
  </si>
  <si>
    <t>Escuelas Indust e Inst. Tecnicos</t>
  </si>
  <si>
    <t>2.1.1.01.03</t>
  </si>
  <si>
    <t>REMUNERACIONES NO CONSTITUTIVAS DE FACTOR SALARIAL</t>
  </si>
  <si>
    <t>2.1.1.01.03.001</t>
  </si>
  <si>
    <t>2.1.1.01.03.001.01</t>
  </si>
  <si>
    <t>Vacaciones</t>
  </si>
  <si>
    <t>2.1.1.01.03.001.02</t>
  </si>
  <si>
    <t>Indeminizacion por vacaciones</t>
  </si>
  <si>
    <t>2.1.1.01.03.001.03</t>
  </si>
  <si>
    <t>Bonificación especial de recreación</t>
  </si>
  <si>
    <t>2.1.2</t>
  </si>
  <si>
    <t>ADQUISICION DE BIENES Y SERVICIOS</t>
  </si>
  <si>
    <t>2.1.2.02</t>
  </si>
  <si>
    <t>ADQUISICIONES DE BIENES Y SERVICIOS (ADQ. DIFERENTES DE ACTIVOS)</t>
  </si>
  <si>
    <t>2.1.2.02.01</t>
  </si>
  <si>
    <t>MATERIALES Y SUMINISTROS</t>
  </si>
  <si>
    <t>2.1.2.02.01.002</t>
  </si>
  <si>
    <t>PRODUCTOS ALIMENTICIOS, BEBIDAS Y TABACO; TEXTILES, PRENDAS DE VESTIR Y PRODUCTOS DE CUERO</t>
  </si>
  <si>
    <t>NA</t>
  </si>
  <si>
    <t>Contrato de Dotación N 007-2024</t>
  </si>
  <si>
    <t>Agua Purificada</t>
  </si>
  <si>
    <t>2.1.2.02.01.003</t>
  </si>
  <si>
    <t>OTROS BIENES TRANSPORTABLES (EXCEPTO PRODUCTOS METÁLICOS, MAQUINARIA Y EQUIPO)</t>
  </si>
  <si>
    <t>Folderes</t>
  </si>
  <si>
    <t>Gas de coque</t>
  </si>
  <si>
    <t>2.1.2.02.01.004</t>
  </si>
  <si>
    <t>PRODUCTOS METÁLICOS Y PAQUETES DE SOFTWARE</t>
  </si>
  <si>
    <t>Partes y accesorios para computadores</t>
  </si>
  <si>
    <t>2.1.2.02.02</t>
  </si>
  <si>
    <t>ADQUISICIÓN DE SERVICIOS</t>
  </si>
  <si>
    <t>2.1.2.02.02.006</t>
  </si>
  <si>
    <t>SERVICIOS DE ALOJAMIENTO; SERVICIOS DE SUMINISTRO DE COMIDAS Y BEBIDAS; SERVICIOS DE TRANSPORTE; Y SERVICIOS DE DISTRIBUCIÓN DE ELECTRICIDAD, GAS Y AGUA.</t>
  </si>
  <si>
    <t xml:space="preserve">Adición presupuestal </t>
  </si>
  <si>
    <t>Novedad en el presupuesto Res 189 Dic 23</t>
  </si>
  <si>
    <t>Servicio de transporte (encomiendas)</t>
  </si>
  <si>
    <t>Servicio de transporte aereo</t>
  </si>
  <si>
    <t>Transporte funcionarios en comision</t>
  </si>
  <si>
    <t>63391</t>
  </si>
  <si>
    <t>Servicios locales de mensajeria</t>
  </si>
  <si>
    <t>2.1.2.02.02.007</t>
  </si>
  <si>
    <t>SERVICIOS FINANCIEROS Y SERVICIOS CONEXOS, SERVICIOS INMOBILIARIOS Y SERVICIOS DE LEASING</t>
  </si>
  <si>
    <t>Polizas</t>
  </si>
  <si>
    <t>Alquiler video beam</t>
  </si>
  <si>
    <t>2.1.2.02.02.008</t>
  </si>
  <si>
    <t>SERVICIOS PRESTADOS A LAS EMPRESAS Y SERVICIOS DE PRODUCCIÓN</t>
  </si>
  <si>
    <t>Servicios de limpieza general</t>
  </si>
  <si>
    <t>Sevicios de asesoramiento y reprsentación juridica</t>
  </si>
  <si>
    <t>Servicios contables (exogena)</t>
  </si>
  <si>
    <t>Servicios de contabilidad</t>
  </si>
  <si>
    <t>Servicio de distribución de electricidad (Energuaviare)</t>
  </si>
  <si>
    <t>Servicios de mantenimiento y reparación</t>
  </si>
  <si>
    <t>Servicio de impresión litografia</t>
  </si>
  <si>
    <t>Ser. Telecomunicaciones (internet)</t>
  </si>
  <si>
    <t>Ser. telecomunicaciones (movistar)</t>
  </si>
  <si>
    <t>2.1.2.02.02.009</t>
  </si>
  <si>
    <t>SERVICIOS PARA LA COMUNIDAD, SOCIALES Y PERSONALES</t>
  </si>
  <si>
    <t>Recoleccion desechos residenciales (Empoaguas)</t>
  </si>
  <si>
    <t>Servicios gen. de recolección de desechos residenciales (Ambientar)</t>
  </si>
  <si>
    <t>Servicio formacion capacitacion</t>
  </si>
  <si>
    <t>2.1.2.02.02.010</t>
  </si>
  <si>
    <t>VIÁTICOS DE LOS FUNCIONARIOS EN COMISIÓN</t>
  </si>
  <si>
    <t>Novedad en el presupuesto Res N° xxx</t>
  </si>
  <si>
    <t>Alojamiento</t>
  </si>
  <si>
    <t>Suministro de comidas</t>
  </si>
  <si>
    <t>2.1.3</t>
  </si>
  <si>
    <t>TRANSFERENCIA CORRIENTES</t>
  </si>
  <si>
    <t>2.1.3.07</t>
  </si>
  <si>
    <t>PRESTACIONES PARA CUBRIR RIESGOS SOCIALES</t>
  </si>
  <si>
    <t>2.1.3.07.02</t>
  </si>
  <si>
    <t>Prestaciones sociales relacionadas con el empleo</t>
  </si>
  <si>
    <t>2.1.3.07.02.031</t>
  </si>
  <si>
    <t>Programa de Salud Ocupacional</t>
  </si>
  <si>
    <t>2.1.3.13</t>
  </si>
  <si>
    <t>SENTENCIAS Y CONCILIACIONES</t>
  </si>
  <si>
    <t>2.1.3.13.01</t>
  </si>
  <si>
    <t>FALLOS NACIONALES</t>
  </si>
  <si>
    <t>2.1.3.13.01.001</t>
  </si>
  <si>
    <t>Sentencias Judiciales</t>
  </si>
  <si>
    <t>2.1.8</t>
  </si>
  <si>
    <t>GASTOS POR TRIBUTOS, TASA, CONTRIBUCIONES, MULTAS, SANCIONES E INTERESES DE MORA</t>
  </si>
  <si>
    <t>2.1.8.01</t>
  </si>
  <si>
    <t>Impuestos</t>
  </si>
  <si>
    <t>2.1.8.01.14</t>
  </si>
  <si>
    <t>Gravamen a los movimientos financieros</t>
  </si>
  <si>
    <t>Impuestos comisión y IVA</t>
  </si>
  <si>
    <t>CARLOS ALEJANDRO MONTOYA SANCHEZ</t>
  </si>
  <si>
    <t>SANDRA YULIETH MENDOZA MARIN</t>
  </si>
  <si>
    <t>Contralor Departamental del Guaviare</t>
  </si>
  <si>
    <t>Directora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</si>
</sst>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10.5"/>
      <name val="Arial"/>
      <family val="2"/>
    </font>
    <font>
      <b/>
      <sz val="11"/>
      <name val="Calibri"/>
      <family val="2"/>
      <scheme val="minor"/>
    </font>
    <font>
      <sz val="8.5"/>
      <name val="Arial"/>
      <family val="2"/>
    </font>
    <font>
      <sz val="10.5"/>
      <name val="Arial"/>
      <family val="2"/>
    </font>
    <font>
      <b/>
      <sz val="10"/>
      <name val="Arial Narrow"/>
      <family val="2"/>
    </font>
    <font>
      <b/>
      <sz val="8.5"/>
      <name val="Arial Narrow"/>
      <family val="2"/>
    </font>
    <font>
      <sz val="8.5"/>
      <name val="Arial Narrow"/>
      <family val="2"/>
    </font>
    <font>
      <sz val="10"/>
      <name val="Arial Narrow"/>
      <family val="2"/>
    </font>
    <font>
      <b/>
      <sz val="8.5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0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/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5" xfId="1" applyFont="1" applyBorder="1" applyAlignment="1">
      <alignment horizontal="center"/>
    </xf>
    <xf numFmtId="44" fontId="4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4" fillId="0" borderId="0" xfId="0" applyFont="1"/>
    <xf numFmtId="0" fontId="4" fillId="2" borderId="0" xfId="0" applyFont="1" applyFill="1"/>
    <xf numFmtId="1" fontId="6" fillId="0" borderId="0" xfId="0" applyNumberFormat="1" applyFont="1"/>
    <xf numFmtId="164" fontId="4" fillId="0" borderId="0" xfId="1" applyNumberFormat="1" applyFont="1"/>
    <xf numFmtId="44" fontId="4" fillId="0" borderId="0" xfId="0" applyNumberFormat="1" applyFont="1"/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22" xfId="0" applyFont="1" applyBorder="1" applyAlignment="1">
      <alignment horizontal="right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2" borderId="29" xfId="0" applyFont="1" applyFill="1" applyBorder="1" applyAlignment="1">
      <alignment vertical="center" wrapText="1"/>
    </xf>
    <xf numFmtId="1" fontId="8" fillId="0" borderId="30" xfId="0" applyNumberFormat="1" applyFont="1" applyBorder="1" applyAlignment="1">
      <alignment horizontal="center" vertical="center" wrapText="1"/>
    </xf>
    <xf numFmtId="164" fontId="7" fillId="0" borderId="10" xfId="1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right"/>
    </xf>
    <xf numFmtId="0" fontId="8" fillId="0" borderId="23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1" fontId="7" fillId="2" borderId="18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64" fontId="7" fillId="0" borderId="14" xfId="1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/>
    </xf>
    <xf numFmtId="1" fontId="7" fillId="0" borderId="15" xfId="1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1" applyNumberFormat="1" applyFont="1" applyBorder="1" applyAlignment="1">
      <alignment horizontal="center"/>
    </xf>
    <xf numFmtId="1" fontId="7" fillId="0" borderId="43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0" fontId="9" fillId="4" borderId="16" xfId="0" applyFont="1" applyFill="1" applyBorder="1" applyAlignment="1">
      <alignment horizontal="right" vertical="center" wrapText="1"/>
    </xf>
    <xf numFmtId="0" fontId="10" fillId="4" borderId="20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left" vertical="center" wrapText="1"/>
    </xf>
    <xf numFmtId="164" fontId="10" fillId="4" borderId="20" xfId="1" applyNumberFormat="1" applyFont="1" applyFill="1" applyBorder="1" applyAlignment="1">
      <alignment horizontal="right" vertical="center" wrapText="1"/>
    </xf>
    <xf numFmtId="164" fontId="10" fillId="4" borderId="45" xfId="1" applyNumberFormat="1" applyFont="1" applyFill="1" applyBorder="1" applyAlignment="1">
      <alignment horizontal="right" vertical="center" wrapText="1"/>
    </xf>
    <xf numFmtId="164" fontId="10" fillId="4" borderId="46" xfId="1" applyNumberFormat="1" applyFont="1" applyFill="1" applyBorder="1" applyAlignment="1">
      <alignment horizontal="right" vertical="center" wrapText="1"/>
    </xf>
    <xf numFmtId="164" fontId="10" fillId="4" borderId="16" xfId="1" applyNumberFormat="1" applyFont="1" applyFill="1" applyBorder="1" applyAlignment="1">
      <alignment horizontal="right" vertical="center" wrapText="1"/>
    </xf>
    <xf numFmtId="164" fontId="10" fillId="4" borderId="47" xfId="1" applyNumberFormat="1" applyFont="1" applyFill="1" applyBorder="1" applyAlignment="1">
      <alignment horizontal="right" vertical="center" wrapText="1"/>
    </xf>
    <xf numFmtId="165" fontId="2" fillId="4" borderId="27" xfId="0" applyNumberFormat="1" applyFont="1" applyFill="1" applyBorder="1" applyAlignment="1">
      <alignment horizontal="right" vertical="center" wrapText="1"/>
    </xf>
    <xf numFmtId="165" fontId="2" fillId="4" borderId="45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9" fillId="4" borderId="48" xfId="0" applyFont="1" applyFill="1" applyBorder="1" applyAlignment="1">
      <alignment horizontal="right" vertical="center" wrapText="1"/>
    </xf>
    <xf numFmtId="0" fontId="10" fillId="4" borderId="49" xfId="0" applyFont="1" applyFill="1" applyBorder="1" applyAlignment="1">
      <alignment vertical="center" wrapText="1"/>
    </xf>
    <xf numFmtId="0" fontId="2" fillId="4" borderId="49" xfId="0" applyFont="1" applyFill="1" applyBorder="1" applyAlignment="1">
      <alignment horizontal="center" vertical="center" wrapText="1"/>
    </xf>
    <xf numFmtId="164" fontId="10" fillId="4" borderId="49" xfId="1" applyNumberFormat="1" applyFont="1" applyFill="1" applyBorder="1" applyAlignment="1">
      <alignment horizontal="right" vertical="center" wrapText="1"/>
    </xf>
    <xf numFmtId="164" fontId="10" fillId="4" borderId="8" xfId="1" applyNumberFormat="1" applyFont="1" applyFill="1" applyBorder="1" applyAlignment="1">
      <alignment horizontal="right" vertical="center" wrapText="1"/>
    </xf>
    <xf numFmtId="164" fontId="10" fillId="4" borderId="7" xfId="1" applyNumberFormat="1" applyFont="1" applyFill="1" applyBorder="1" applyAlignment="1">
      <alignment horizontal="right" vertical="center" wrapText="1"/>
    </xf>
    <xf numFmtId="164" fontId="10" fillId="4" borderId="50" xfId="1" applyNumberFormat="1" applyFont="1" applyFill="1" applyBorder="1" applyAlignment="1">
      <alignment horizontal="right" vertical="center" wrapText="1"/>
    </xf>
    <xf numFmtId="165" fontId="2" fillId="4" borderId="6" xfId="0" applyNumberFormat="1" applyFont="1" applyFill="1" applyBorder="1" applyAlignment="1">
      <alignment horizontal="right" vertical="center" wrapText="1"/>
    </xf>
    <xf numFmtId="165" fontId="2" fillId="4" borderId="8" xfId="0" applyNumberFormat="1" applyFont="1" applyFill="1" applyBorder="1" applyAlignment="1">
      <alignment horizontal="right" vertical="center" wrapText="1"/>
    </xf>
    <xf numFmtId="0" fontId="2" fillId="4" borderId="49" xfId="0" applyFont="1" applyFill="1" applyBorder="1" applyAlignment="1">
      <alignment horizontal="left" vertical="center" wrapText="1"/>
    </xf>
    <xf numFmtId="164" fontId="10" fillId="4" borderId="48" xfId="1" applyNumberFormat="1" applyFont="1" applyFill="1" applyBorder="1" applyAlignment="1">
      <alignment horizontal="right" vertical="center" wrapText="1"/>
    </xf>
    <xf numFmtId="0" fontId="9" fillId="5" borderId="48" xfId="0" applyFont="1" applyFill="1" applyBorder="1" applyAlignment="1">
      <alignment horizontal="right" vertical="center" wrapText="1"/>
    </xf>
    <xf numFmtId="0" fontId="10" fillId="5" borderId="49" xfId="0" applyFont="1" applyFill="1" applyBorder="1" applyAlignment="1">
      <alignment vertical="center" wrapText="1"/>
    </xf>
    <xf numFmtId="0" fontId="2" fillId="5" borderId="49" xfId="0" applyFont="1" applyFill="1" applyBorder="1" applyAlignment="1">
      <alignment horizontal="left" vertical="center" wrapText="1"/>
    </xf>
    <xf numFmtId="164" fontId="10" fillId="5" borderId="49" xfId="1" applyNumberFormat="1" applyFont="1" applyFill="1" applyBorder="1" applyAlignment="1">
      <alignment horizontal="right" vertical="center" wrapText="1"/>
    </xf>
    <xf numFmtId="1" fontId="10" fillId="5" borderId="7" xfId="1" applyNumberFormat="1" applyFont="1" applyFill="1" applyBorder="1" applyAlignment="1">
      <alignment horizontal="right" vertical="center" wrapText="1"/>
    </xf>
    <xf numFmtId="164" fontId="10" fillId="5" borderId="8" xfId="1" applyNumberFormat="1" applyFont="1" applyFill="1" applyBorder="1" applyAlignment="1">
      <alignment horizontal="right" vertical="center" wrapText="1"/>
    </xf>
    <xf numFmtId="164" fontId="10" fillId="5" borderId="7" xfId="1" applyNumberFormat="1" applyFont="1" applyFill="1" applyBorder="1" applyAlignment="1">
      <alignment horizontal="right" vertical="center" wrapText="1"/>
    </xf>
    <xf numFmtId="164" fontId="10" fillId="5" borderId="48" xfId="1" applyNumberFormat="1" applyFont="1" applyFill="1" applyBorder="1" applyAlignment="1">
      <alignment horizontal="right" vertical="center" wrapText="1"/>
    </xf>
    <xf numFmtId="164" fontId="10" fillId="5" borderId="50" xfId="1" applyNumberFormat="1" applyFont="1" applyFill="1" applyBorder="1" applyAlignment="1">
      <alignment horizontal="right" vertical="center" wrapText="1"/>
    </xf>
    <xf numFmtId="165" fontId="2" fillId="5" borderId="6" xfId="0" applyNumberFormat="1" applyFont="1" applyFill="1" applyBorder="1" applyAlignment="1">
      <alignment horizontal="right" vertical="center" wrapText="1"/>
    </xf>
    <xf numFmtId="165" fontId="2" fillId="5" borderId="8" xfId="0" applyNumberFormat="1" applyFont="1" applyFill="1" applyBorder="1" applyAlignment="1">
      <alignment horizontal="right" vertical="center" wrapText="1"/>
    </xf>
    <xf numFmtId="0" fontId="9" fillId="6" borderId="48" xfId="0" applyFont="1" applyFill="1" applyBorder="1" applyAlignment="1">
      <alignment horizontal="right" vertical="center" wrapText="1"/>
    </xf>
    <xf numFmtId="0" fontId="10" fillId="6" borderId="49" xfId="0" applyFont="1" applyFill="1" applyBorder="1" applyAlignment="1">
      <alignment vertical="center" wrapText="1"/>
    </xf>
    <xf numFmtId="0" fontId="2" fillId="6" borderId="49" xfId="0" applyFont="1" applyFill="1" applyBorder="1" applyAlignment="1">
      <alignment horizontal="left" vertical="center" wrapText="1"/>
    </xf>
    <xf numFmtId="164" fontId="10" fillId="6" borderId="49" xfId="1" applyNumberFormat="1" applyFont="1" applyFill="1" applyBorder="1" applyAlignment="1">
      <alignment horizontal="right" vertical="center" wrapText="1"/>
    </xf>
    <xf numFmtId="164" fontId="10" fillId="6" borderId="8" xfId="1" applyNumberFormat="1" applyFont="1" applyFill="1" applyBorder="1" applyAlignment="1">
      <alignment horizontal="right" vertical="center" wrapText="1"/>
    </xf>
    <xf numFmtId="164" fontId="10" fillId="6" borderId="7" xfId="1" applyNumberFormat="1" applyFont="1" applyFill="1" applyBorder="1" applyAlignment="1">
      <alignment horizontal="right" vertical="center" wrapText="1"/>
    </xf>
    <xf numFmtId="164" fontId="10" fillId="6" borderId="48" xfId="1" applyNumberFormat="1" applyFont="1" applyFill="1" applyBorder="1" applyAlignment="1">
      <alignment horizontal="right" vertical="center" wrapText="1"/>
    </xf>
    <xf numFmtId="164" fontId="10" fillId="6" borderId="50" xfId="1" applyNumberFormat="1" applyFont="1" applyFill="1" applyBorder="1" applyAlignment="1">
      <alignment horizontal="right" vertical="center" wrapText="1"/>
    </xf>
    <xf numFmtId="165" fontId="2" fillId="6" borderId="6" xfId="0" applyNumberFormat="1" applyFont="1" applyFill="1" applyBorder="1" applyAlignment="1">
      <alignment horizontal="right" vertical="center" wrapText="1"/>
    </xf>
    <xf numFmtId="165" fontId="2" fillId="6" borderId="8" xfId="0" applyNumberFormat="1" applyFont="1" applyFill="1" applyBorder="1" applyAlignment="1">
      <alignment horizontal="right" vertical="center" wrapText="1"/>
    </xf>
    <xf numFmtId="0" fontId="12" fillId="0" borderId="48" xfId="0" applyFont="1" applyBorder="1" applyAlignment="1">
      <alignment horizontal="right" wrapText="1"/>
    </xf>
    <xf numFmtId="0" fontId="13" fillId="0" borderId="49" xfId="0" applyFont="1" applyBorder="1" applyAlignment="1">
      <alignment horizontal="left" wrapText="1"/>
    </xf>
    <xf numFmtId="0" fontId="4" fillId="0" borderId="49" xfId="0" applyFont="1" applyBorder="1" applyAlignment="1">
      <alignment horizontal="left" wrapText="1"/>
    </xf>
    <xf numFmtId="164" fontId="13" fillId="0" borderId="49" xfId="1" applyNumberFormat="1" applyFont="1" applyBorder="1" applyAlignment="1">
      <alignment horizontal="right" wrapText="1"/>
    </xf>
    <xf numFmtId="164" fontId="13" fillId="0" borderId="49" xfId="1" applyNumberFormat="1" applyFont="1" applyFill="1" applyBorder="1" applyAlignment="1">
      <alignment horizontal="right" wrapText="1"/>
    </xf>
    <xf numFmtId="164" fontId="13" fillId="0" borderId="49" xfId="1" applyNumberFormat="1" applyFont="1" applyFill="1" applyBorder="1" applyAlignment="1">
      <alignment wrapText="1"/>
    </xf>
    <xf numFmtId="1" fontId="13" fillId="0" borderId="7" xfId="1" applyNumberFormat="1" applyFont="1" applyFill="1" applyBorder="1" applyAlignment="1">
      <alignment horizontal="right" wrapText="1"/>
    </xf>
    <xf numFmtId="164" fontId="13" fillId="0" borderId="48" xfId="1" applyNumberFormat="1" applyFont="1" applyFill="1" applyBorder="1" applyAlignment="1">
      <alignment horizontal="right" wrapText="1"/>
    </xf>
    <xf numFmtId="164" fontId="13" fillId="0" borderId="50" xfId="1" applyNumberFormat="1" applyFont="1" applyFill="1" applyBorder="1" applyAlignment="1">
      <alignment horizontal="right" wrapText="1"/>
    </xf>
    <xf numFmtId="164" fontId="13" fillId="0" borderId="6" xfId="1" applyNumberFormat="1" applyFont="1" applyFill="1" applyBorder="1" applyAlignment="1">
      <alignment horizontal="right" wrapText="1"/>
    </xf>
    <xf numFmtId="164" fontId="13" fillId="0" borderId="7" xfId="1" applyNumberFormat="1" applyFont="1" applyFill="1" applyBorder="1" applyAlignment="1">
      <alignment horizontal="right" wrapText="1"/>
    </xf>
    <xf numFmtId="164" fontId="13" fillId="0" borderId="51" xfId="1" applyNumberFormat="1" applyFont="1" applyFill="1" applyBorder="1" applyAlignment="1">
      <alignment horizontal="right" wrapText="1"/>
    </xf>
    <xf numFmtId="165" fontId="2" fillId="0" borderId="6" xfId="0" applyNumberFormat="1" applyFont="1" applyBorder="1" applyAlignment="1">
      <alignment horizontal="right" wrapText="1"/>
    </xf>
    <xf numFmtId="165" fontId="2" fillId="0" borderId="8" xfId="0" applyNumberFormat="1" applyFont="1" applyBorder="1" applyAlignment="1">
      <alignment horizontal="right" wrapText="1"/>
    </xf>
    <xf numFmtId="0" fontId="10" fillId="6" borderId="49" xfId="0" applyFont="1" applyFill="1" applyBorder="1" applyAlignment="1">
      <alignment horizontal="left" vertical="center" wrapText="1"/>
    </xf>
    <xf numFmtId="1" fontId="10" fillId="6" borderId="7" xfId="1" applyNumberFormat="1" applyFont="1" applyFill="1" applyBorder="1" applyAlignment="1">
      <alignment horizontal="right" vertical="center" wrapText="1"/>
    </xf>
    <xf numFmtId="164" fontId="10" fillId="6" borderId="4" xfId="1" applyNumberFormat="1" applyFont="1" applyFill="1" applyBorder="1" applyAlignment="1">
      <alignment horizontal="right" vertical="center" wrapText="1"/>
    </xf>
    <xf numFmtId="164" fontId="10" fillId="6" borderId="6" xfId="1" applyNumberFormat="1" applyFont="1" applyFill="1" applyBorder="1" applyAlignment="1">
      <alignment horizontal="right" vertical="center" wrapText="1"/>
    </xf>
    <xf numFmtId="164" fontId="10" fillId="6" borderId="51" xfId="1" applyNumberFormat="1" applyFont="1" applyFill="1" applyBorder="1" applyAlignment="1">
      <alignment horizontal="right" vertical="center" wrapText="1"/>
    </xf>
    <xf numFmtId="0" fontId="12" fillId="0" borderId="48" xfId="0" applyFont="1" applyBorder="1" applyAlignment="1">
      <alignment horizontal="right"/>
    </xf>
    <xf numFmtId="164" fontId="10" fillId="0" borderId="49" xfId="1" applyNumberFormat="1" applyFont="1" applyFill="1" applyBorder="1" applyAlignment="1">
      <alignment horizontal="right" wrapText="1"/>
    </xf>
    <xf numFmtId="165" fontId="14" fillId="0" borderId="8" xfId="0" applyNumberFormat="1" applyFont="1" applyBorder="1" applyAlignment="1">
      <alignment horizontal="right" wrapText="1"/>
    </xf>
    <xf numFmtId="0" fontId="10" fillId="4" borderId="49" xfId="0" applyFont="1" applyFill="1" applyBorder="1" applyAlignment="1">
      <alignment horizontal="left" vertical="center" wrapText="1"/>
    </xf>
    <xf numFmtId="1" fontId="10" fillId="4" borderId="7" xfId="1" applyNumberFormat="1" applyFont="1" applyFill="1" applyBorder="1" applyAlignment="1">
      <alignment horizontal="right" vertical="center" wrapText="1"/>
    </xf>
    <xf numFmtId="164" fontId="10" fillId="4" borderId="6" xfId="1" applyNumberFormat="1" applyFont="1" applyFill="1" applyBorder="1" applyAlignment="1">
      <alignment horizontal="right" vertical="center" wrapText="1"/>
    </xf>
    <xf numFmtId="164" fontId="10" fillId="4" borderId="51" xfId="1" applyNumberFormat="1" applyFont="1" applyFill="1" applyBorder="1" applyAlignment="1">
      <alignment horizontal="right" vertical="center" wrapText="1"/>
    </xf>
    <xf numFmtId="0" fontId="15" fillId="4" borderId="48" xfId="0" applyFont="1" applyFill="1" applyBorder="1" applyAlignment="1">
      <alignment horizontal="right" vertical="center" wrapText="1"/>
    </xf>
    <xf numFmtId="165" fontId="14" fillId="4" borderId="6" xfId="0" applyNumberFormat="1" applyFont="1" applyFill="1" applyBorder="1" applyAlignment="1">
      <alignment horizontal="right" vertical="center" wrapText="1"/>
    </xf>
    <xf numFmtId="165" fontId="14" fillId="4" borderId="8" xfId="0" applyNumberFormat="1" applyFont="1" applyFill="1" applyBorder="1" applyAlignment="1">
      <alignment horizontal="right" vertical="center" wrapText="1"/>
    </xf>
    <xf numFmtId="0" fontId="15" fillId="5" borderId="48" xfId="0" applyFont="1" applyFill="1" applyBorder="1" applyAlignment="1">
      <alignment horizontal="right" vertical="center" wrapText="1"/>
    </xf>
    <xf numFmtId="0" fontId="10" fillId="5" borderId="49" xfId="0" applyFont="1" applyFill="1" applyBorder="1" applyAlignment="1">
      <alignment horizontal="left" vertical="center" wrapText="1"/>
    </xf>
    <xf numFmtId="164" fontId="10" fillId="5" borderId="6" xfId="1" applyNumberFormat="1" applyFont="1" applyFill="1" applyBorder="1" applyAlignment="1">
      <alignment horizontal="right" vertical="center" wrapText="1"/>
    </xf>
    <xf numFmtId="164" fontId="10" fillId="5" borderId="51" xfId="1" applyNumberFormat="1" applyFont="1" applyFill="1" applyBorder="1" applyAlignment="1">
      <alignment horizontal="right" vertical="center" wrapText="1"/>
    </xf>
    <xf numFmtId="165" fontId="14" fillId="5" borderId="6" xfId="0" applyNumberFormat="1" applyFont="1" applyFill="1" applyBorder="1" applyAlignment="1">
      <alignment horizontal="right" vertical="center" wrapText="1"/>
    </xf>
    <xf numFmtId="165" fontId="14" fillId="5" borderId="8" xfId="0" applyNumberFormat="1" applyFont="1" applyFill="1" applyBorder="1" applyAlignment="1">
      <alignment horizontal="right" vertical="center" wrapText="1"/>
    </xf>
    <xf numFmtId="0" fontId="11" fillId="5" borderId="0" xfId="0" applyFont="1" applyFill="1" applyAlignment="1">
      <alignment vertical="center"/>
    </xf>
    <xf numFmtId="0" fontId="15" fillId="6" borderId="48" xfId="0" applyFont="1" applyFill="1" applyBorder="1" applyAlignment="1">
      <alignment horizontal="right" vertical="center" wrapText="1"/>
    </xf>
    <xf numFmtId="164" fontId="10" fillId="6" borderId="49" xfId="1" applyNumberFormat="1" applyFont="1" applyFill="1" applyBorder="1" applyAlignment="1">
      <alignment vertical="center" wrapText="1"/>
    </xf>
    <xf numFmtId="165" fontId="14" fillId="6" borderId="6" xfId="0" applyNumberFormat="1" applyFont="1" applyFill="1" applyBorder="1" applyAlignment="1">
      <alignment horizontal="right" vertical="center" wrapText="1"/>
    </xf>
    <xf numFmtId="165" fontId="14" fillId="6" borderId="8" xfId="0" applyNumberFormat="1" applyFont="1" applyFill="1" applyBorder="1" applyAlignment="1">
      <alignment horizontal="right" vertical="center" wrapText="1"/>
    </xf>
    <xf numFmtId="0" fontId="16" fillId="0" borderId="48" xfId="0" applyFont="1" applyBorder="1" applyAlignment="1">
      <alignment horizontal="right" wrapText="1"/>
    </xf>
    <xf numFmtId="165" fontId="14" fillId="0" borderId="6" xfId="0" applyNumberFormat="1" applyFont="1" applyBorder="1" applyAlignment="1">
      <alignment horizontal="right" wrapText="1"/>
    </xf>
    <xf numFmtId="0" fontId="13" fillId="0" borderId="34" xfId="0" applyFont="1" applyBorder="1" applyAlignment="1">
      <alignment horizontal="left" wrapText="1"/>
    </xf>
    <xf numFmtId="0" fontId="16" fillId="0" borderId="48" xfId="0" applyFont="1" applyBorder="1" applyAlignment="1">
      <alignment horizontal="right" vertical="center" wrapText="1"/>
    </xf>
    <xf numFmtId="0" fontId="13" fillId="0" borderId="49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wrapText="1"/>
    </xf>
    <xf numFmtId="164" fontId="10" fillId="0" borderId="51" xfId="1" applyNumberFormat="1" applyFont="1" applyFill="1" applyBorder="1" applyAlignment="1">
      <alignment horizontal="right" wrapText="1"/>
    </xf>
    <xf numFmtId="164" fontId="10" fillId="0" borderId="50" xfId="1" applyNumberFormat="1" applyFont="1" applyFill="1" applyBorder="1" applyAlignment="1">
      <alignment horizontal="right" wrapText="1"/>
    </xf>
    <xf numFmtId="164" fontId="10" fillId="0" borderId="52" xfId="1" applyNumberFormat="1" applyFont="1" applyFill="1" applyBorder="1" applyAlignment="1">
      <alignment horizontal="right" wrapText="1"/>
    </xf>
    <xf numFmtId="164" fontId="10" fillId="6" borderId="52" xfId="1" applyNumberFormat="1" applyFont="1" applyFill="1" applyBorder="1" applyAlignment="1">
      <alignment horizontal="right" vertical="center" wrapText="1"/>
    </xf>
    <xf numFmtId="44" fontId="3" fillId="0" borderId="0" xfId="0" applyNumberFormat="1" applyFont="1" applyAlignment="1">
      <alignment vertical="center"/>
    </xf>
    <xf numFmtId="164" fontId="13" fillId="0" borderId="49" xfId="1" applyNumberFormat="1" applyFont="1" applyBorder="1" applyAlignment="1">
      <alignment wrapText="1"/>
    </xf>
    <xf numFmtId="1" fontId="13" fillId="0" borderId="7" xfId="1" applyNumberFormat="1" applyFont="1" applyBorder="1" applyAlignment="1">
      <alignment horizontal="right" wrapText="1"/>
    </xf>
    <xf numFmtId="164" fontId="13" fillId="0" borderId="48" xfId="1" applyNumberFormat="1" applyFont="1" applyBorder="1" applyAlignment="1">
      <alignment horizontal="right" wrapText="1"/>
    </xf>
    <xf numFmtId="164" fontId="13" fillId="0" borderId="50" xfId="1" applyNumberFormat="1" applyFont="1" applyBorder="1" applyAlignment="1">
      <alignment horizontal="right" wrapText="1"/>
    </xf>
    <xf numFmtId="164" fontId="13" fillId="0" borderId="6" xfId="1" applyNumberFormat="1" applyFont="1" applyBorder="1" applyAlignment="1">
      <alignment horizontal="right" wrapText="1"/>
    </xf>
    <xf numFmtId="164" fontId="13" fillId="0" borderId="7" xfId="1" applyNumberFormat="1" applyFont="1" applyBorder="1" applyAlignment="1">
      <alignment horizontal="right" wrapText="1"/>
    </xf>
    <xf numFmtId="164" fontId="13" fillId="0" borderId="26" xfId="1" applyNumberFormat="1" applyFont="1" applyFill="1" applyBorder="1" applyAlignment="1">
      <alignment horizontal="right" wrapText="1"/>
    </xf>
    <xf numFmtId="165" fontId="17" fillId="0" borderId="6" xfId="0" applyNumberFormat="1" applyFont="1" applyBorder="1" applyAlignment="1">
      <alignment horizontal="right" wrapText="1"/>
    </xf>
    <xf numFmtId="165" fontId="17" fillId="0" borderId="8" xfId="0" applyNumberFormat="1" applyFont="1" applyBorder="1" applyAlignment="1">
      <alignment horizontal="right" wrapText="1"/>
    </xf>
    <xf numFmtId="44" fontId="3" fillId="0" borderId="0" xfId="0" applyNumberFormat="1" applyFont="1"/>
    <xf numFmtId="164" fontId="13" fillId="0" borderId="53" xfId="1" applyNumberFormat="1" applyFont="1" applyFill="1" applyBorder="1" applyAlignment="1">
      <alignment horizontal="right" wrapText="1"/>
    </xf>
    <xf numFmtId="0" fontId="13" fillId="0" borderId="41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left" wrapText="1"/>
    </xf>
    <xf numFmtId="164" fontId="13" fillId="0" borderId="54" xfId="1" applyNumberFormat="1" applyFont="1" applyBorder="1" applyAlignment="1">
      <alignment horizontal="right" wrapText="1"/>
    </xf>
    <xf numFmtId="164" fontId="13" fillId="0" borderId="54" xfId="1" applyNumberFormat="1" applyFont="1" applyFill="1" applyBorder="1" applyAlignment="1">
      <alignment horizontal="right" wrapText="1"/>
    </xf>
    <xf numFmtId="164" fontId="13" fillId="0" borderId="54" xfId="1" applyNumberFormat="1" applyFont="1" applyFill="1" applyBorder="1" applyAlignment="1">
      <alignment wrapText="1"/>
    </xf>
    <xf numFmtId="1" fontId="13" fillId="0" borderId="55" xfId="1" applyNumberFormat="1" applyFont="1" applyFill="1" applyBorder="1" applyAlignment="1">
      <alignment horizontal="right" wrapText="1"/>
    </xf>
    <xf numFmtId="164" fontId="13" fillId="0" borderId="56" xfId="1" applyNumberFormat="1" applyFont="1" applyFill="1" applyBorder="1" applyAlignment="1">
      <alignment horizontal="right" wrapText="1"/>
    </xf>
    <xf numFmtId="164" fontId="13" fillId="0" borderId="30" xfId="1" applyNumberFormat="1" applyFont="1" applyFill="1" applyBorder="1" applyAlignment="1">
      <alignment horizontal="right" wrapText="1"/>
    </xf>
    <xf numFmtId="164" fontId="13" fillId="0" borderId="57" xfId="1" applyNumberFormat="1" applyFont="1" applyFill="1" applyBorder="1" applyAlignment="1">
      <alignment horizontal="right" wrapText="1"/>
    </xf>
    <xf numFmtId="164" fontId="13" fillId="0" borderId="24" xfId="1" applyNumberFormat="1" applyFont="1" applyFill="1" applyBorder="1" applyAlignment="1">
      <alignment horizontal="right" wrapText="1"/>
    </xf>
    <xf numFmtId="164" fontId="13" fillId="0" borderId="58" xfId="1" applyNumberFormat="1" applyFont="1" applyBorder="1" applyAlignment="1">
      <alignment horizontal="right" wrapText="1"/>
    </xf>
    <xf numFmtId="165" fontId="17" fillId="0" borderId="59" xfId="0" applyNumberFormat="1" applyFont="1" applyBorder="1" applyAlignment="1">
      <alignment horizontal="right" wrapText="1"/>
    </xf>
    <xf numFmtId="165" fontId="17" fillId="0" borderId="60" xfId="0" applyNumberFormat="1" applyFont="1" applyBorder="1" applyAlignment="1">
      <alignment horizontal="right" wrapText="1"/>
    </xf>
    <xf numFmtId="0" fontId="15" fillId="4" borderId="18" xfId="0" applyFont="1" applyFill="1" applyBorder="1" applyAlignment="1">
      <alignment horizontal="righ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164" fontId="10" fillId="4" borderId="14" xfId="1" applyNumberFormat="1" applyFont="1" applyFill="1" applyBorder="1" applyAlignment="1">
      <alignment horizontal="right" vertical="center" wrapText="1"/>
    </xf>
    <xf numFmtId="1" fontId="10" fillId="4" borderId="43" xfId="1" applyNumberFormat="1" applyFont="1" applyFill="1" applyBorder="1" applyAlignment="1">
      <alignment horizontal="right" vertical="center" wrapText="1"/>
    </xf>
    <xf numFmtId="164" fontId="10" fillId="4" borderId="18" xfId="1" applyNumberFormat="1" applyFont="1" applyFill="1" applyBorder="1" applyAlignment="1">
      <alignment horizontal="right" vertical="center" wrapText="1"/>
    </xf>
    <xf numFmtId="164" fontId="10" fillId="4" borderId="15" xfId="1" applyNumberFormat="1" applyFont="1" applyFill="1" applyBorder="1" applyAlignment="1">
      <alignment horizontal="right" vertical="center" wrapText="1"/>
    </xf>
    <xf numFmtId="164" fontId="10" fillId="4" borderId="43" xfId="1" applyNumberFormat="1" applyFont="1" applyFill="1" applyBorder="1" applyAlignment="1">
      <alignment horizontal="right" vertical="center" wrapText="1"/>
    </xf>
    <xf numFmtId="164" fontId="10" fillId="4" borderId="61" xfId="1" applyNumberFormat="1" applyFont="1" applyFill="1" applyBorder="1" applyAlignment="1">
      <alignment horizontal="right" vertical="center" wrapText="1"/>
    </xf>
    <xf numFmtId="165" fontId="14" fillId="4" borderId="44" xfId="0" applyNumberFormat="1" applyFont="1" applyFill="1" applyBorder="1" applyAlignment="1">
      <alignment horizontal="right" vertical="center" wrapText="1"/>
    </xf>
    <xf numFmtId="0" fontId="15" fillId="6" borderId="62" xfId="0" applyFont="1" applyFill="1" applyBorder="1" applyAlignment="1">
      <alignment horizontal="right" vertical="center" wrapText="1"/>
    </xf>
    <xf numFmtId="0" fontId="10" fillId="6" borderId="28" xfId="0" applyFont="1" applyFill="1" applyBorder="1" applyAlignment="1">
      <alignment horizontal="left" vertical="center" wrapText="1"/>
    </xf>
    <xf numFmtId="0" fontId="2" fillId="6" borderId="28" xfId="0" applyFont="1" applyFill="1" applyBorder="1" applyAlignment="1">
      <alignment horizontal="left" vertical="center" wrapText="1"/>
    </xf>
    <xf numFmtId="164" fontId="10" fillId="6" borderId="28" xfId="1" applyNumberFormat="1" applyFont="1" applyFill="1" applyBorder="1" applyAlignment="1">
      <alignment horizontal="right" vertical="center" wrapText="1"/>
    </xf>
    <xf numFmtId="1" fontId="10" fillId="6" borderId="46" xfId="1" applyNumberFormat="1" applyFont="1" applyFill="1" applyBorder="1" applyAlignment="1">
      <alignment horizontal="right" vertical="center" wrapText="1"/>
    </xf>
    <xf numFmtId="164" fontId="10" fillId="6" borderId="62" xfId="1" applyNumberFormat="1" applyFont="1" applyFill="1" applyBorder="1" applyAlignment="1">
      <alignment horizontal="right" vertical="center" wrapText="1"/>
    </xf>
    <xf numFmtId="164" fontId="10" fillId="6" borderId="47" xfId="1" applyNumberFormat="1" applyFont="1" applyFill="1" applyBorder="1" applyAlignment="1">
      <alignment horizontal="right" vertical="center" wrapText="1"/>
    </xf>
    <xf numFmtId="164" fontId="10" fillId="6" borderId="27" xfId="1" applyNumberFormat="1" applyFont="1" applyFill="1" applyBorder="1" applyAlignment="1">
      <alignment horizontal="right" vertical="center" wrapText="1"/>
    </xf>
    <xf numFmtId="164" fontId="10" fillId="6" borderId="46" xfId="1" applyNumberFormat="1" applyFont="1" applyFill="1" applyBorder="1" applyAlignment="1">
      <alignment horizontal="right" vertical="center" wrapText="1"/>
    </xf>
    <xf numFmtId="164" fontId="10" fillId="6" borderId="53" xfId="1" applyNumberFormat="1" applyFont="1" applyFill="1" applyBorder="1" applyAlignment="1">
      <alignment horizontal="right" vertical="center" wrapText="1"/>
    </xf>
    <xf numFmtId="165" fontId="14" fillId="6" borderId="27" xfId="0" applyNumberFormat="1" applyFont="1" applyFill="1" applyBorder="1" applyAlignment="1">
      <alignment horizontal="right" vertical="center" wrapText="1"/>
    </xf>
    <xf numFmtId="165" fontId="14" fillId="6" borderId="45" xfId="0" applyNumberFormat="1" applyFont="1" applyFill="1" applyBorder="1" applyAlignment="1">
      <alignment horizontal="right" vertical="center" wrapText="1"/>
    </xf>
    <xf numFmtId="0" fontId="13" fillId="0" borderId="2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164" fontId="13" fillId="0" borderId="28" xfId="1" applyNumberFormat="1" applyFont="1" applyFill="1" applyBorder="1" applyAlignment="1">
      <alignment horizontal="right" vertical="center" wrapText="1"/>
    </xf>
    <xf numFmtId="1" fontId="13" fillId="0" borderId="46" xfId="1" applyNumberFormat="1" applyFont="1" applyFill="1" applyBorder="1" applyAlignment="1">
      <alignment horizontal="right" vertical="center" wrapText="1"/>
    </xf>
    <xf numFmtId="164" fontId="13" fillId="0" borderId="62" xfId="1" applyNumberFormat="1" applyFont="1" applyFill="1" applyBorder="1" applyAlignment="1">
      <alignment horizontal="right" vertical="center" wrapText="1"/>
    </xf>
    <xf numFmtId="164" fontId="13" fillId="0" borderId="47" xfId="1" applyNumberFormat="1" applyFont="1" applyFill="1" applyBorder="1" applyAlignment="1">
      <alignment horizontal="right" vertical="center" wrapText="1"/>
    </xf>
    <xf numFmtId="164" fontId="13" fillId="0" borderId="27" xfId="1" applyNumberFormat="1" applyFont="1" applyFill="1" applyBorder="1" applyAlignment="1">
      <alignment horizontal="right" vertical="center" wrapText="1"/>
    </xf>
    <xf numFmtId="164" fontId="13" fillId="0" borderId="46" xfId="1" applyNumberFormat="1" applyFont="1" applyFill="1" applyBorder="1" applyAlignment="1">
      <alignment horizontal="right" vertical="center" wrapText="1"/>
    </xf>
    <xf numFmtId="164" fontId="13" fillId="0" borderId="53" xfId="1" applyNumberFormat="1" applyFont="1" applyFill="1" applyBorder="1" applyAlignment="1">
      <alignment horizontal="right" vertical="center" wrapText="1"/>
    </xf>
    <xf numFmtId="165" fontId="17" fillId="0" borderId="27" xfId="0" applyNumberFormat="1" applyFont="1" applyBorder="1" applyAlignment="1">
      <alignment horizontal="right" vertical="center" wrapText="1"/>
    </xf>
    <xf numFmtId="165" fontId="17" fillId="0" borderId="45" xfId="0" applyNumberFormat="1" applyFont="1" applyBorder="1" applyAlignment="1">
      <alignment horizontal="right" vertical="center" wrapText="1"/>
    </xf>
    <xf numFmtId="164" fontId="10" fillId="0" borderId="49" xfId="1" applyNumberFormat="1" applyFont="1" applyBorder="1" applyAlignment="1">
      <alignment horizontal="right" wrapText="1"/>
    </xf>
    <xf numFmtId="164" fontId="13" fillId="2" borderId="49" xfId="1" applyNumberFormat="1" applyFont="1" applyFill="1" applyBorder="1" applyAlignment="1">
      <alignment horizontal="right" wrapText="1"/>
    </xf>
    <xf numFmtId="164" fontId="10" fillId="0" borderId="51" xfId="1" applyNumberFormat="1" applyFont="1" applyBorder="1" applyAlignment="1">
      <alignment horizontal="right" wrapText="1"/>
    </xf>
    <xf numFmtId="0" fontId="4" fillId="0" borderId="49" xfId="0" applyFont="1" applyBorder="1" applyAlignment="1">
      <alignment horizontal="left" vertical="center" wrapText="1"/>
    </xf>
    <xf numFmtId="164" fontId="13" fillId="0" borderId="49" xfId="1" applyNumberFormat="1" applyFont="1" applyFill="1" applyBorder="1" applyAlignment="1">
      <alignment horizontal="right" vertical="center" wrapText="1"/>
    </xf>
    <xf numFmtId="1" fontId="13" fillId="0" borderId="7" xfId="1" applyNumberFormat="1" applyFont="1" applyFill="1" applyBorder="1" applyAlignment="1">
      <alignment horizontal="right" vertical="center" wrapText="1"/>
    </xf>
    <xf numFmtId="164" fontId="13" fillId="0" borderId="48" xfId="1" applyNumberFormat="1" applyFont="1" applyFill="1" applyBorder="1" applyAlignment="1">
      <alignment horizontal="right" vertical="center" wrapText="1"/>
    </xf>
    <xf numFmtId="164" fontId="13" fillId="0" borderId="50" xfId="1" applyNumberFormat="1" applyFont="1" applyFill="1" applyBorder="1" applyAlignment="1">
      <alignment horizontal="right" vertical="center" wrapText="1"/>
    </xf>
    <xf numFmtId="164" fontId="13" fillId="0" borderId="6" xfId="1" applyNumberFormat="1" applyFont="1" applyFill="1" applyBorder="1" applyAlignment="1">
      <alignment horizontal="right" vertical="center" wrapText="1"/>
    </xf>
    <xf numFmtId="164" fontId="13" fillId="0" borderId="7" xfId="1" applyNumberFormat="1" applyFont="1" applyFill="1" applyBorder="1" applyAlignment="1">
      <alignment horizontal="right" vertical="center" wrapText="1"/>
    </xf>
    <xf numFmtId="164" fontId="13" fillId="0" borderId="51" xfId="1" applyNumberFormat="1" applyFont="1" applyFill="1" applyBorder="1" applyAlignment="1">
      <alignment horizontal="right" vertical="center" wrapText="1"/>
    </xf>
    <xf numFmtId="165" fontId="17" fillId="0" borderId="6" xfId="0" applyNumberFormat="1" applyFont="1" applyBorder="1" applyAlignment="1">
      <alignment horizontal="right" vertical="center" wrapText="1"/>
    </xf>
    <xf numFmtId="165" fontId="17" fillId="0" borderId="8" xfId="0" applyNumberFormat="1" applyFont="1" applyBorder="1" applyAlignment="1">
      <alignment horizontal="right" vertical="center" wrapText="1"/>
    </xf>
    <xf numFmtId="164" fontId="13" fillId="0" borderId="49" xfId="1" applyNumberFormat="1" applyFont="1" applyFill="1" applyBorder="1" applyAlignment="1">
      <alignment vertical="center" wrapText="1"/>
    </xf>
    <xf numFmtId="0" fontId="16" fillId="0" borderId="35" xfId="0" applyFont="1" applyBorder="1" applyAlignment="1">
      <alignment horizontal="right" vertical="center" wrapText="1"/>
    </xf>
    <xf numFmtId="164" fontId="13" fillId="0" borderId="49" xfId="1" applyNumberFormat="1" applyFont="1" applyBorder="1" applyAlignment="1">
      <alignment horizontal="right" vertical="center" wrapText="1"/>
    </xf>
    <xf numFmtId="164" fontId="13" fillId="0" borderId="49" xfId="1" applyNumberFormat="1" applyFont="1" applyBorder="1" applyAlignment="1">
      <alignment vertical="center" wrapText="1"/>
    </xf>
    <xf numFmtId="164" fontId="13" fillId="2" borderId="49" xfId="1" applyNumberFormat="1" applyFont="1" applyFill="1" applyBorder="1" applyAlignment="1">
      <alignment horizontal="right" vertical="center" wrapText="1"/>
    </xf>
    <xf numFmtId="1" fontId="13" fillId="0" borderId="7" xfId="1" applyNumberFormat="1" applyFont="1" applyBorder="1" applyAlignment="1">
      <alignment horizontal="right" vertical="center" wrapText="1"/>
    </xf>
    <xf numFmtId="164" fontId="13" fillId="0" borderId="48" xfId="1" applyNumberFormat="1" applyFont="1" applyBorder="1" applyAlignment="1">
      <alignment horizontal="right" vertical="center" wrapText="1"/>
    </xf>
    <xf numFmtId="164" fontId="10" fillId="0" borderId="51" xfId="1" applyNumberFormat="1" applyFont="1" applyFill="1" applyBorder="1" applyAlignment="1">
      <alignment horizontal="right" vertical="center" wrapText="1"/>
    </xf>
    <xf numFmtId="165" fontId="14" fillId="0" borderId="6" xfId="0" applyNumberFormat="1" applyFont="1" applyBorder="1" applyAlignment="1">
      <alignment horizontal="right" vertical="center" wrapText="1"/>
    </xf>
    <xf numFmtId="165" fontId="14" fillId="0" borderId="8" xfId="0" applyNumberFormat="1" applyFont="1" applyBorder="1" applyAlignment="1">
      <alignment horizontal="right" vertical="center" wrapText="1"/>
    </xf>
    <xf numFmtId="49" fontId="13" fillId="0" borderId="0" xfId="0" applyNumberFormat="1" applyFont="1" applyAlignment="1">
      <alignment horizontal="left" vertical="center" wrapText="1"/>
    </xf>
    <xf numFmtId="0" fontId="18" fillId="6" borderId="63" xfId="0" applyFont="1" applyFill="1" applyBorder="1" applyAlignment="1">
      <alignment horizontal="right" vertical="center" wrapText="1"/>
    </xf>
    <xf numFmtId="0" fontId="13" fillId="0" borderId="54" xfId="0" applyFont="1" applyBorder="1" applyAlignment="1">
      <alignment horizontal="left" wrapText="1"/>
    </xf>
    <xf numFmtId="0" fontId="16" fillId="0" borderId="35" xfId="0" applyFont="1" applyBorder="1" applyAlignment="1">
      <alignment horizontal="right" wrapText="1"/>
    </xf>
    <xf numFmtId="0" fontId="13" fillId="0" borderId="3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164" fontId="13" fillId="0" borderId="33" xfId="1" applyNumberFormat="1" applyFont="1" applyBorder="1" applyAlignment="1">
      <alignment horizontal="right" wrapText="1"/>
    </xf>
    <xf numFmtId="164" fontId="13" fillId="0" borderId="33" xfId="1" applyNumberFormat="1" applyFont="1" applyFill="1" applyBorder="1" applyAlignment="1">
      <alignment horizontal="right" wrapText="1"/>
    </xf>
    <xf numFmtId="164" fontId="13" fillId="0" borderId="33" xfId="1" applyNumberFormat="1" applyFont="1" applyFill="1" applyBorder="1" applyAlignment="1">
      <alignment wrapText="1"/>
    </xf>
    <xf numFmtId="1" fontId="13" fillId="0" borderId="36" xfId="1" applyNumberFormat="1" applyFont="1" applyFill="1" applyBorder="1" applyAlignment="1">
      <alignment horizontal="right" wrapText="1"/>
    </xf>
    <xf numFmtId="164" fontId="13" fillId="0" borderId="35" xfId="1" applyNumberFormat="1" applyFont="1" applyFill="1" applyBorder="1" applyAlignment="1">
      <alignment horizontal="right" wrapText="1"/>
    </xf>
    <xf numFmtId="164" fontId="13" fillId="0" borderId="29" xfId="1" applyNumberFormat="1" applyFont="1" applyFill="1" applyBorder="1" applyAlignment="1">
      <alignment horizontal="right" wrapText="1"/>
    </xf>
    <xf numFmtId="164" fontId="13" fillId="0" borderId="36" xfId="1" applyNumberFormat="1" applyFont="1" applyFill="1" applyBorder="1" applyAlignment="1">
      <alignment horizontal="right" wrapText="1"/>
    </xf>
    <xf numFmtId="164" fontId="13" fillId="0" borderId="52" xfId="1" applyNumberFormat="1" applyFont="1" applyFill="1" applyBorder="1" applyAlignment="1">
      <alignment horizontal="right" wrapText="1"/>
    </xf>
    <xf numFmtId="165" fontId="14" fillId="0" borderId="29" xfId="0" applyNumberFormat="1" applyFont="1" applyBorder="1" applyAlignment="1">
      <alignment horizontal="right" wrapText="1"/>
    </xf>
    <xf numFmtId="165" fontId="14" fillId="0" borderId="37" xfId="0" applyNumberFormat="1" applyFont="1" applyBorder="1" applyAlignment="1">
      <alignment horizontal="right" wrapText="1"/>
    </xf>
    <xf numFmtId="0" fontId="15" fillId="4" borderId="18" xfId="0" applyFont="1" applyFill="1" applyBorder="1" applyAlignment="1">
      <alignment horizontal="right" wrapText="1"/>
    </xf>
    <xf numFmtId="0" fontId="10" fillId="4" borderId="14" xfId="0" applyFont="1" applyFill="1" applyBorder="1" applyAlignment="1">
      <alignment horizontal="left" wrapText="1"/>
    </xf>
    <xf numFmtId="0" fontId="2" fillId="4" borderId="14" xfId="0" applyFont="1" applyFill="1" applyBorder="1" applyAlignment="1">
      <alignment horizontal="left" wrapText="1"/>
    </xf>
    <xf numFmtId="164" fontId="10" fillId="4" borderId="14" xfId="1" applyNumberFormat="1" applyFont="1" applyFill="1" applyBorder="1" applyAlignment="1">
      <alignment horizontal="right" wrapText="1"/>
    </xf>
    <xf numFmtId="1" fontId="10" fillId="4" borderId="43" xfId="1" applyNumberFormat="1" applyFont="1" applyFill="1" applyBorder="1" applyAlignment="1">
      <alignment horizontal="right" wrapText="1"/>
    </xf>
    <xf numFmtId="164" fontId="10" fillId="4" borderId="18" xfId="1" applyNumberFormat="1" applyFont="1" applyFill="1" applyBorder="1" applyAlignment="1">
      <alignment horizontal="right" wrapText="1"/>
    </xf>
    <xf numFmtId="164" fontId="10" fillId="4" borderId="15" xfId="1" applyNumberFormat="1" applyFont="1" applyFill="1" applyBorder="1" applyAlignment="1">
      <alignment horizontal="right" wrapText="1"/>
    </xf>
    <xf numFmtId="164" fontId="10" fillId="4" borderId="13" xfId="1" applyNumberFormat="1" applyFont="1" applyFill="1" applyBorder="1" applyAlignment="1">
      <alignment horizontal="right" wrapText="1"/>
    </xf>
    <xf numFmtId="164" fontId="10" fillId="4" borderId="43" xfId="1" applyNumberFormat="1" applyFont="1" applyFill="1" applyBorder="1" applyAlignment="1">
      <alignment horizontal="right" wrapText="1"/>
    </xf>
    <xf numFmtId="164" fontId="10" fillId="4" borderId="61" xfId="1" applyNumberFormat="1" applyFont="1" applyFill="1" applyBorder="1" applyAlignment="1">
      <alignment horizontal="right" wrapText="1"/>
    </xf>
    <xf numFmtId="164" fontId="13" fillId="4" borderId="43" xfId="1" applyNumberFormat="1" applyFont="1" applyFill="1" applyBorder="1" applyAlignment="1">
      <alignment horizontal="right" wrapText="1"/>
    </xf>
    <xf numFmtId="165" fontId="14" fillId="4" borderId="44" xfId="0" applyNumberFormat="1" applyFont="1" applyFill="1" applyBorder="1" applyAlignment="1">
      <alignment horizontal="right" wrapText="1"/>
    </xf>
    <xf numFmtId="44" fontId="19" fillId="0" borderId="0" xfId="0" applyNumberFormat="1" applyFont="1" applyAlignment="1">
      <alignment horizontal="right" wrapText="1"/>
    </xf>
    <xf numFmtId="0" fontId="11" fillId="0" borderId="0" xfId="0" applyFont="1"/>
    <xf numFmtId="0" fontId="10" fillId="4" borderId="14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 wrapText="1"/>
    </xf>
    <xf numFmtId="164" fontId="10" fillId="4" borderId="64" xfId="1" applyNumberFormat="1" applyFont="1" applyFill="1" applyBorder="1" applyAlignment="1">
      <alignment horizontal="right" wrapText="1"/>
    </xf>
    <xf numFmtId="0" fontId="15" fillId="6" borderId="61" xfId="0" applyFont="1" applyFill="1" applyBorder="1" applyAlignment="1">
      <alignment horizontal="right" vertical="center" wrapText="1"/>
    </xf>
    <xf numFmtId="0" fontId="10" fillId="6" borderId="61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164" fontId="10" fillId="6" borderId="14" xfId="1" applyNumberFormat="1" applyFont="1" applyFill="1" applyBorder="1" applyAlignment="1">
      <alignment horizontal="right" vertical="center" wrapText="1"/>
    </xf>
    <xf numFmtId="1" fontId="10" fillId="6" borderId="15" xfId="1" applyNumberFormat="1" applyFont="1" applyFill="1" applyBorder="1" applyAlignment="1">
      <alignment horizontal="right" vertical="center" wrapText="1"/>
    </xf>
    <xf numFmtId="164" fontId="10" fillId="6" borderId="18" xfId="1" applyNumberFormat="1" applyFont="1" applyFill="1" applyBorder="1" applyAlignment="1">
      <alignment horizontal="right" vertical="center" wrapText="1"/>
    </xf>
    <xf numFmtId="164" fontId="10" fillId="6" borderId="15" xfId="1" applyNumberFormat="1" applyFont="1" applyFill="1" applyBorder="1" applyAlignment="1">
      <alignment horizontal="right" vertical="center" wrapText="1"/>
    </xf>
    <xf numFmtId="164" fontId="10" fillId="6" borderId="13" xfId="1" applyNumberFormat="1" applyFont="1" applyFill="1" applyBorder="1" applyAlignment="1">
      <alignment horizontal="right" vertical="center" wrapText="1"/>
    </xf>
    <xf numFmtId="164" fontId="10" fillId="6" borderId="43" xfId="1" applyNumberFormat="1" applyFont="1" applyFill="1" applyBorder="1" applyAlignment="1">
      <alignment horizontal="right" vertical="center" wrapText="1"/>
    </xf>
    <xf numFmtId="164" fontId="10" fillId="6" borderId="64" xfId="1" applyNumberFormat="1" applyFont="1" applyFill="1" applyBorder="1" applyAlignment="1">
      <alignment horizontal="right" vertical="center" wrapText="1"/>
    </xf>
    <xf numFmtId="164" fontId="13" fillId="6" borderId="43" xfId="1" applyNumberFormat="1" applyFont="1" applyFill="1" applyBorder="1" applyAlignment="1">
      <alignment horizontal="right" vertical="center" wrapText="1"/>
    </xf>
    <xf numFmtId="0" fontId="16" fillId="0" borderId="53" xfId="0" applyFont="1" applyBorder="1" applyAlignment="1">
      <alignment horizontal="right" wrapText="1"/>
    </xf>
    <xf numFmtId="0" fontId="13" fillId="0" borderId="62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164" fontId="13" fillId="0" borderId="16" xfId="1" applyNumberFormat="1" applyFont="1" applyFill="1" applyBorder="1" applyAlignment="1">
      <alignment horizontal="right" vertical="center" wrapText="1"/>
    </xf>
    <xf numFmtId="164" fontId="13" fillId="0" borderId="20" xfId="1" applyNumberFormat="1" applyFont="1" applyFill="1" applyBorder="1" applyAlignment="1">
      <alignment horizontal="right" vertical="center" wrapText="1"/>
    </xf>
    <xf numFmtId="164" fontId="13" fillId="0" borderId="17" xfId="1" applyNumberFormat="1" applyFont="1" applyFill="1" applyBorder="1" applyAlignment="1">
      <alignment horizontal="right" vertical="center" wrapText="1"/>
    </xf>
    <xf numFmtId="164" fontId="13" fillId="0" borderId="65" xfId="1" applyNumberFormat="1" applyFont="1" applyFill="1" applyBorder="1" applyAlignment="1">
      <alignment horizontal="right" vertical="center" wrapText="1"/>
    </xf>
    <xf numFmtId="165" fontId="17" fillId="0" borderId="57" xfId="0" applyNumberFormat="1" applyFont="1" applyBorder="1" applyAlignment="1">
      <alignment horizontal="right" vertical="center" wrapText="1"/>
    </xf>
    <xf numFmtId="165" fontId="17" fillId="0" borderId="60" xfId="0" applyNumberFormat="1" applyFont="1" applyBorder="1" applyAlignment="1">
      <alignment horizontal="right" vertical="center" wrapText="1"/>
    </xf>
    <xf numFmtId="0" fontId="16" fillId="0" borderId="51" xfId="0" applyFont="1" applyBorder="1" applyAlignment="1">
      <alignment horizontal="right" wrapText="1"/>
    </xf>
    <xf numFmtId="0" fontId="13" fillId="0" borderId="57" xfId="0" applyFont="1" applyBorder="1" applyAlignment="1">
      <alignment horizontal="left" wrapText="1"/>
    </xf>
    <xf numFmtId="164" fontId="13" fillId="0" borderId="66" xfId="1" applyNumberFormat="1" applyFont="1" applyFill="1" applyBorder="1" applyAlignment="1">
      <alignment horizontal="right" wrapText="1"/>
    </xf>
    <xf numFmtId="164" fontId="13" fillId="0" borderId="41" xfId="1" applyNumberFormat="1" applyFont="1" applyFill="1" applyBorder="1" applyAlignment="1">
      <alignment horizontal="right" wrapText="1"/>
    </xf>
    <xf numFmtId="165" fontId="13" fillId="0" borderId="67" xfId="0" applyNumberFormat="1" applyFont="1" applyBorder="1" applyAlignment="1">
      <alignment horizontal="right" wrapText="1"/>
    </xf>
    <xf numFmtId="164" fontId="13" fillId="0" borderId="34" xfId="1" applyNumberFormat="1" applyFont="1" applyFill="1" applyBorder="1" applyAlignment="1">
      <alignment horizontal="right" wrapText="1"/>
    </xf>
    <xf numFmtId="164" fontId="10" fillId="0" borderId="35" xfId="1" applyNumberFormat="1" applyFont="1" applyFill="1" applyBorder="1" applyAlignment="1">
      <alignment horizontal="right" wrapText="1"/>
    </xf>
    <xf numFmtId="165" fontId="13" fillId="0" borderId="42" xfId="0" applyNumberFormat="1" applyFont="1" applyBorder="1" applyAlignment="1">
      <alignment horizontal="right" wrapText="1"/>
    </xf>
    <xf numFmtId="165" fontId="14" fillId="0" borderId="30" xfId="0" applyNumberFormat="1" applyFont="1" applyBorder="1" applyAlignment="1">
      <alignment horizontal="right" wrapText="1"/>
    </xf>
    <xf numFmtId="0" fontId="15" fillId="4" borderId="24" xfId="0" applyFont="1" applyFill="1" applyBorder="1" applyAlignment="1">
      <alignment horizontal="right" vertical="center" wrapText="1"/>
    </xf>
    <xf numFmtId="0" fontId="10" fillId="4" borderId="13" xfId="0" applyFont="1" applyFill="1" applyBorder="1" applyAlignment="1">
      <alignment horizontal="left" vertical="center" wrapText="1"/>
    </xf>
    <xf numFmtId="164" fontId="10" fillId="4" borderId="68" xfId="1" applyNumberFormat="1" applyFont="1" applyFill="1" applyBorder="1" applyAlignment="1">
      <alignment horizontal="right" vertical="center" wrapText="1"/>
    </xf>
    <xf numFmtId="164" fontId="13" fillId="4" borderId="43" xfId="1" applyNumberFormat="1" applyFont="1" applyFill="1" applyBorder="1" applyAlignment="1">
      <alignment horizontal="right" vertical="center" wrapText="1"/>
    </xf>
    <xf numFmtId="0" fontId="15" fillId="6" borderId="56" xfId="0" applyFont="1" applyFill="1" applyBorder="1" applyAlignment="1">
      <alignment horizontal="right" wrapText="1"/>
    </xf>
    <xf numFmtId="0" fontId="10" fillId="6" borderId="54" xfId="0" applyFont="1" applyFill="1" applyBorder="1" applyAlignment="1">
      <alignment horizontal="left" wrapText="1"/>
    </xf>
    <xf numFmtId="0" fontId="2" fillId="6" borderId="54" xfId="0" applyFont="1" applyFill="1" applyBorder="1" applyAlignment="1">
      <alignment horizontal="left" wrapText="1"/>
    </xf>
    <xf numFmtId="164" fontId="10" fillId="6" borderId="54" xfId="1" applyNumberFormat="1" applyFont="1" applyFill="1" applyBorder="1" applyAlignment="1">
      <alignment horizontal="right" wrapText="1"/>
    </xf>
    <xf numFmtId="1" fontId="10" fillId="6" borderId="55" xfId="1" applyNumberFormat="1" applyFont="1" applyFill="1" applyBorder="1" applyAlignment="1">
      <alignment horizontal="right" wrapText="1"/>
    </xf>
    <xf numFmtId="164" fontId="10" fillId="6" borderId="56" xfId="1" applyNumberFormat="1" applyFont="1" applyFill="1" applyBorder="1" applyAlignment="1">
      <alignment horizontal="right" wrapText="1"/>
    </xf>
    <xf numFmtId="164" fontId="10" fillId="6" borderId="58" xfId="1" applyNumberFormat="1" applyFont="1" applyFill="1" applyBorder="1" applyAlignment="1">
      <alignment horizontal="right" wrapText="1"/>
    </xf>
    <xf numFmtId="164" fontId="10" fillId="6" borderId="57" xfId="1" applyNumberFormat="1" applyFont="1" applyFill="1" applyBorder="1" applyAlignment="1">
      <alignment horizontal="right" wrapText="1"/>
    </xf>
    <xf numFmtId="164" fontId="10" fillId="6" borderId="55" xfId="1" applyNumberFormat="1" applyFont="1" applyFill="1" applyBorder="1" applyAlignment="1">
      <alignment horizontal="right" wrapText="1"/>
    </xf>
    <xf numFmtId="164" fontId="10" fillId="6" borderId="63" xfId="1" applyNumberFormat="1" applyFont="1" applyFill="1" applyBorder="1" applyAlignment="1">
      <alignment horizontal="right" wrapText="1"/>
    </xf>
    <xf numFmtId="164" fontId="13" fillId="6" borderId="55" xfId="1" applyNumberFormat="1" applyFont="1" applyFill="1" applyBorder="1" applyAlignment="1">
      <alignment horizontal="right" wrapText="1"/>
    </xf>
    <xf numFmtId="165" fontId="14" fillId="6" borderId="57" xfId="0" applyNumberFormat="1" applyFont="1" applyFill="1" applyBorder="1" applyAlignment="1">
      <alignment horizontal="right" wrapText="1"/>
    </xf>
    <xf numFmtId="165" fontId="14" fillId="6" borderId="60" xfId="0" applyNumberFormat="1" applyFont="1" applyFill="1" applyBorder="1" applyAlignment="1">
      <alignment horizontal="right" wrapText="1"/>
    </xf>
    <xf numFmtId="0" fontId="16" fillId="0" borderId="16" xfId="0" applyFont="1" applyBorder="1" applyAlignment="1">
      <alignment horizontal="right" wrapText="1"/>
    </xf>
    <xf numFmtId="0" fontId="13" fillId="0" borderId="31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164" fontId="13" fillId="0" borderId="20" xfId="1" applyNumberFormat="1" applyFont="1" applyBorder="1" applyAlignment="1">
      <alignment horizontal="right" wrapText="1"/>
    </xf>
    <xf numFmtId="164" fontId="13" fillId="0" borderId="20" xfId="1" applyNumberFormat="1" applyFont="1" applyFill="1" applyBorder="1" applyAlignment="1">
      <alignment horizontal="right" wrapText="1"/>
    </xf>
    <xf numFmtId="164" fontId="13" fillId="0" borderId="20" xfId="1" applyNumberFormat="1" applyFont="1" applyBorder="1" applyAlignment="1">
      <alignment wrapText="1"/>
    </xf>
    <xf numFmtId="164" fontId="13" fillId="2" borderId="20" xfId="1" applyNumberFormat="1" applyFont="1" applyFill="1" applyBorder="1" applyAlignment="1">
      <alignment horizontal="right" wrapText="1"/>
    </xf>
    <xf numFmtId="1" fontId="13" fillId="0" borderId="20" xfId="1" applyNumberFormat="1" applyFont="1" applyBorder="1" applyAlignment="1">
      <alignment horizontal="right" wrapText="1"/>
    </xf>
    <xf numFmtId="164" fontId="13" fillId="0" borderId="21" xfId="1" applyNumberFormat="1" applyFont="1" applyBorder="1" applyAlignment="1">
      <alignment horizontal="right" wrapText="1"/>
    </xf>
    <xf numFmtId="164" fontId="13" fillId="0" borderId="18" xfId="1" applyNumberFormat="1" applyFont="1" applyBorder="1" applyAlignment="1">
      <alignment horizontal="right" wrapText="1"/>
    </xf>
    <xf numFmtId="164" fontId="13" fillId="0" borderId="14" xfId="1" applyNumberFormat="1" applyFont="1" applyBorder="1" applyAlignment="1">
      <alignment horizontal="right" wrapText="1"/>
    </xf>
    <xf numFmtId="164" fontId="10" fillId="0" borderId="15" xfId="1" applyNumberFormat="1" applyFont="1" applyBorder="1" applyAlignment="1">
      <alignment horizontal="right" wrapText="1"/>
    </xf>
    <xf numFmtId="164" fontId="13" fillId="0" borderId="19" xfId="1" applyNumberFormat="1" applyFont="1" applyBorder="1" applyAlignment="1">
      <alignment horizontal="right" wrapText="1"/>
    </xf>
    <xf numFmtId="164" fontId="10" fillId="0" borderId="20" xfId="1" applyNumberFormat="1" applyFont="1" applyBorder="1" applyAlignment="1">
      <alignment horizontal="right" wrapText="1"/>
    </xf>
    <xf numFmtId="164" fontId="13" fillId="0" borderId="16" xfId="1" applyNumberFormat="1" applyFont="1" applyBorder="1" applyAlignment="1">
      <alignment horizontal="right" wrapText="1"/>
    </xf>
    <xf numFmtId="164" fontId="10" fillId="0" borderId="17" xfId="1" applyNumberFormat="1" applyFont="1" applyBorder="1" applyAlignment="1">
      <alignment horizontal="right" wrapText="1"/>
    </xf>
    <xf numFmtId="165" fontId="14" fillId="0" borderId="3" xfId="0" applyNumberFormat="1" applyFont="1" applyBorder="1" applyAlignment="1">
      <alignment horizontal="right" wrapText="1"/>
    </xf>
    <xf numFmtId="165" fontId="14" fillId="0" borderId="17" xfId="0" applyNumberFormat="1" applyFont="1" applyBorder="1" applyAlignment="1">
      <alignment horizontal="right" wrapText="1"/>
    </xf>
    <xf numFmtId="0" fontId="16" fillId="4" borderId="69" xfId="0" applyFont="1" applyFill="1" applyBorder="1" applyAlignment="1">
      <alignment horizontal="right" wrapText="1"/>
    </xf>
    <xf numFmtId="0" fontId="10" fillId="4" borderId="61" xfId="0" applyFont="1" applyFill="1" applyBorder="1" applyAlignment="1">
      <alignment horizontal="left" wrapText="1"/>
    </xf>
    <xf numFmtId="0" fontId="4" fillId="4" borderId="29" xfId="0" applyFont="1" applyFill="1" applyBorder="1" applyAlignment="1">
      <alignment horizontal="left" wrapText="1"/>
    </xf>
    <xf numFmtId="164" fontId="10" fillId="4" borderId="54" xfId="1" applyNumberFormat="1" applyFont="1" applyFill="1" applyBorder="1" applyAlignment="1">
      <alignment horizontal="right" wrapText="1"/>
    </xf>
    <xf numFmtId="164" fontId="13" fillId="4" borderId="33" xfId="1" applyNumberFormat="1" applyFont="1" applyFill="1" applyBorder="1" applyAlignment="1">
      <alignment wrapText="1"/>
    </xf>
    <xf numFmtId="164" fontId="13" fillId="4" borderId="33" xfId="1" applyNumberFormat="1" applyFont="1" applyFill="1" applyBorder="1" applyAlignment="1">
      <alignment horizontal="right" wrapText="1"/>
    </xf>
    <xf numFmtId="164" fontId="10" fillId="4" borderId="31" xfId="1" applyNumberFormat="1" applyFont="1" applyFill="1" applyBorder="1" applyAlignment="1">
      <alignment horizontal="right" vertical="center" wrapText="1"/>
    </xf>
    <xf numFmtId="1" fontId="10" fillId="4" borderId="55" xfId="1" applyNumberFormat="1" applyFont="1" applyFill="1" applyBorder="1" applyAlignment="1">
      <alignment horizontal="right" wrapText="1"/>
    </xf>
    <xf numFmtId="164" fontId="10" fillId="4" borderId="56" xfId="1" applyNumberFormat="1" applyFont="1" applyFill="1" applyBorder="1" applyAlignment="1">
      <alignment horizontal="right" wrapText="1"/>
    </xf>
    <xf numFmtId="164" fontId="10" fillId="4" borderId="32" xfId="1" applyNumberFormat="1" applyFont="1" applyFill="1" applyBorder="1" applyAlignment="1">
      <alignment horizontal="right" vertical="center" wrapText="1"/>
    </xf>
    <xf numFmtId="164" fontId="13" fillId="4" borderId="55" xfId="1" applyNumberFormat="1" applyFont="1" applyFill="1" applyBorder="1" applyAlignment="1">
      <alignment horizontal="right" wrapText="1"/>
    </xf>
    <xf numFmtId="164" fontId="10" fillId="4" borderId="58" xfId="1" applyNumberFormat="1" applyFont="1" applyFill="1" applyBorder="1" applyAlignment="1">
      <alignment horizontal="right" wrapText="1"/>
    </xf>
    <xf numFmtId="165" fontId="14" fillId="4" borderId="57" xfId="0" applyNumberFormat="1" applyFont="1" applyFill="1" applyBorder="1" applyAlignment="1">
      <alignment horizontal="right" wrapText="1"/>
    </xf>
    <xf numFmtId="165" fontId="14" fillId="4" borderId="60" xfId="0" applyNumberFormat="1" applyFont="1" applyFill="1" applyBorder="1" applyAlignment="1">
      <alignment horizontal="right" wrapText="1"/>
    </xf>
    <xf numFmtId="0" fontId="16" fillId="5" borderId="70" xfId="0" applyFont="1" applyFill="1" applyBorder="1" applyAlignment="1">
      <alignment horizontal="right" wrapText="1"/>
    </xf>
    <xf numFmtId="0" fontId="10" fillId="5" borderId="12" xfId="0" applyFont="1" applyFill="1" applyBorder="1" applyAlignment="1">
      <alignment horizontal="left" wrapText="1"/>
    </xf>
    <xf numFmtId="0" fontId="4" fillId="5" borderId="18" xfId="0" applyFont="1" applyFill="1" applyBorder="1" applyAlignment="1">
      <alignment horizontal="left" wrapText="1"/>
    </xf>
    <xf numFmtId="164" fontId="10" fillId="5" borderId="14" xfId="1" applyNumberFormat="1" applyFont="1" applyFill="1" applyBorder="1" applyAlignment="1">
      <alignment horizontal="right" wrapText="1"/>
    </xf>
    <xf numFmtId="164" fontId="13" fillId="5" borderId="14" xfId="1" applyNumberFormat="1" applyFont="1" applyFill="1" applyBorder="1" applyAlignment="1">
      <alignment wrapText="1"/>
    </xf>
    <xf numFmtId="164" fontId="13" fillId="5" borderId="14" xfId="1" applyNumberFormat="1" applyFont="1" applyFill="1" applyBorder="1" applyAlignment="1">
      <alignment horizontal="right" wrapText="1"/>
    </xf>
    <xf numFmtId="164" fontId="10" fillId="5" borderId="14" xfId="1" applyNumberFormat="1" applyFont="1" applyFill="1" applyBorder="1" applyAlignment="1">
      <alignment horizontal="right" vertical="center" wrapText="1"/>
    </xf>
    <xf numFmtId="1" fontId="10" fillId="5" borderId="15" xfId="1" applyNumberFormat="1" applyFont="1" applyFill="1" applyBorder="1" applyAlignment="1">
      <alignment horizontal="right" wrapText="1"/>
    </xf>
    <xf numFmtId="164" fontId="10" fillId="5" borderId="10" xfId="1" applyNumberFormat="1" applyFont="1" applyFill="1" applyBorder="1" applyAlignment="1">
      <alignment horizontal="right" wrapText="1"/>
    </xf>
    <xf numFmtId="164" fontId="10" fillId="5" borderId="31" xfId="1" applyNumberFormat="1" applyFont="1" applyFill="1" applyBorder="1" applyAlignment="1">
      <alignment horizontal="right" wrapText="1"/>
    </xf>
    <xf numFmtId="164" fontId="10" fillId="5" borderId="32" xfId="1" applyNumberFormat="1" applyFont="1" applyFill="1" applyBorder="1" applyAlignment="1">
      <alignment horizontal="right" vertical="center" wrapText="1"/>
    </xf>
    <xf numFmtId="164" fontId="10" fillId="5" borderId="32" xfId="1" applyNumberFormat="1" applyFont="1" applyFill="1" applyBorder="1" applyAlignment="1">
      <alignment horizontal="right" wrapText="1"/>
    </xf>
    <xf numFmtId="164" fontId="10" fillId="5" borderId="34" xfId="1" applyNumberFormat="1" applyFont="1" applyFill="1" applyBorder="1" applyAlignment="1">
      <alignment horizontal="right" wrapText="1"/>
    </xf>
    <xf numFmtId="164" fontId="13" fillId="5" borderId="11" xfId="1" applyNumberFormat="1" applyFont="1" applyFill="1" applyBorder="1" applyAlignment="1">
      <alignment horizontal="right" wrapText="1"/>
    </xf>
    <xf numFmtId="165" fontId="14" fillId="5" borderId="71" xfId="0" applyNumberFormat="1" applyFont="1" applyFill="1" applyBorder="1" applyAlignment="1">
      <alignment horizontal="right" wrapText="1"/>
    </xf>
    <xf numFmtId="165" fontId="14" fillId="5" borderId="72" xfId="0" applyNumberFormat="1" applyFont="1" applyFill="1" applyBorder="1" applyAlignment="1">
      <alignment horizontal="right" wrapText="1"/>
    </xf>
    <xf numFmtId="0" fontId="3" fillId="5" borderId="0" xfId="0" applyFont="1" applyFill="1"/>
    <xf numFmtId="0" fontId="16" fillId="6" borderId="10" xfId="0" applyFont="1" applyFill="1" applyBorder="1" applyAlignment="1">
      <alignment horizontal="right" wrapText="1"/>
    </xf>
    <xf numFmtId="0" fontId="10" fillId="6" borderId="11" xfId="0" applyFont="1" applyFill="1" applyBorder="1" applyAlignment="1">
      <alignment horizontal="left" wrapText="1"/>
    </xf>
    <xf numFmtId="0" fontId="4" fillId="6" borderId="18" xfId="0" applyFont="1" applyFill="1" applyBorder="1" applyAlignment="1">
      <alignment horizontal="left" wrapText="1"/>
    </xf>
    <xf numFmtId="164" fontId="10" fillId="6" borderId="14" xfId="1" applyNumberFormat="1" applyFont="1" applyFill="1" applyBorder="1" applyAlignment="1">
      <alignment horizontal="right" wrapText="1"/>
    </xf>
    <xf numFmtId="1" fontId="10" fillId="6" borderId="15" xfId="1" applyNumberFormat="1" applyFont="1" applyFill="1" applyBorder="1" applyAlignment="1">
      <alignment horizontal="right" wrapText="1"/>
    </xf>
    <xf numFmtId="164" fontId="10" fillId="6" borderId="73" xfId="1" applyNumberFormat="1" applyFont="1" applyFill="1" applyBorder="1" applyAlignment="1">
      <alignment horizontal="right" wrapText="1"/>
    </xf>
    <xf numFmtId="164" fontId="10" fillId="6" borderId="31" xfId="1" applyNumberFormat="1" applyFont="1" applyFill="1" applyBorder="1" applyAlignment="1">
      <alignment horizontal="right" wrapText="1"/>
    </xf>
    <xf numFmtId="164" fontId="10" fillId="6" borderId="61" xfId="1" applyNumberFormat="1" applyFont="1" applyFill="1" applyBorder="1" applyAlignment="1">
      <alignment horizontal="right" wrapText="1"/>
    </xf>
    <xf numFmtId="164" fontId="10" fillId="6" borderId="10" xfId="1" applyNumberFormat="1" applyFont="1" applyFill="1" applyBorder="1" applyAlignment="1">
      <alignment horizontal="right" wrapText="1"/>
    </xf>
    <xf numFmtId="165" fontId="14" fillId="6" borderId="73" xfId="0" applyNumberFormat="1" applyFont="1" applyFill="1" applyBorder="1" applyAlignment="1">
      <alignment horizontal="right" wrapText="1"/>
    </xf>
    <xf numFmtId="165" fontId="14" fillId="6" borderId="32" xfId="0" applyNumberFormat="1" applyFont="1" applyFill="1" applyBorder="1" applyAlignment="1">
      <alignment horizontal="right" wrapText="1"/>
    </xf>
    <xf numFmtId="0" fontId="13" fillId="0" borderId="21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164" fontId="10" fillId="0" borderId="20" xfId="1" applyNumberFormat="1" applyFont="1" applyFill="1" applyBorder="1" applyAlignment="1">
      <alignment horizontal="right" wrapText="1"/>
    </xf>
    <xf numFmtId="164" fontId="13" fillId="0" borderId="20" xfId="1" applyNumberFormat="1" applyFont="1" applyFill="1" applyBorder="1" applyAlignment="1">
      <alignment wrapText="1"/>
    </xf>
    <xf numFmtId="164" fontId="10" fillId="0" borderId="20" xfId="1" applyNumberFormat="1" applyFont="1" applyFill="1" applyBorder="1" applyAlignment="1">
      <alignment horizontal="right" vertical="center" wrapText="1"/>
    </xf>
    <xf numFmtId="1" fontId="10" fillId="0" borderId="17" xfId="1" applyNumberFormat="1" applyFont="1" applyFill="1" applyBorder="1" applyAlignment="1">
      <alignment horizontal="right" wrapText="1"/>
    </xf>
    <xf numFmtId="164" fontId="10" fillId="0" borderId="19" xfId="1" applyNumberFormat="1" applyFont="1" applyFill="1" applyBorder="1" applyAlignment="1">
      <alignment horizontal="right" wrapText="1"/>
    </xf>
    <xf numFmtId="164" fontId="10" fillId="0" borderId="21" xfId="1" applyNumberFormat="1" applyFont="1" applyFill="1" applyBorder="1" applyAlignment="1">
      <alignment horizontal="right" vertical="center" wrapText="1"/>
    </xf>
    <xf numFmtId="164" fontId="10" fillId="0" borderId="16" xfId="1" applyNumberFormat="1" applyFont="1" applyFill="1" applyBorder="1" applyAlignment="1">
      <alignment horizontal="right" wrapText="1"/>
    </xf>
    <xf numFmtId="164" fontId="10" fillId="0" borderId="17" xfId="1" applyNumberFormat="1" applyFont="1" applyFill="1" applyBorder="1" applyAlignment="1">
      <alignment horizontal="right" wrapText="1"/>
    </xf>
    <xf numFmtId="164" fontId="10" fillId="0" borderId="2" xfId="1" applyNumberFormat="1" applyFont="1" applyFill="1" applyBorder="1" applyAlignment="1">
      <alignment horizontal="right" wrapText="1"/>
    </xf>
    <xf numFmtId="164" fontId="13" fillId="0" borderId="17" xfId="1" applyNumberFormat="1" applyFont="1" applyFill="1" applyBorder="1" applyAlignment="1">
      <alignment horizontal="right" wrapText="1"/>
    </xf>
    <xf numFmtId="165" fontId="14" fillId="0" borderId="19" xfId="0" applyNumberFormat="1" applyFont="1" applyBorder="1" applyAlignment="1">
      <alignment horizontal="right" wrapText="1"/>
    </xf>
    <xf numFmtId="0" fontId="16" fillId="0" borderId="66" xfId="0" applyFont="1" applyBorder="1" applyAlignment="1">
      <alignment horizontal="right" wrapText="1"/>
    </xf>
    <xf numFmtId="0" fontId="13" fillId="0" borderId="42" xfId="0" applyFont="1" applyBorder="1" applyAlignment="1">
      <alignment horizontal="left" wrapText="1"/>
    </xf>
    <xf numFmtId="0" fontId="4" fillId="0" borderId="66" xfId="0" applyFont="1" applyBorder="1" applyAlignment="1">
      <alignment horizontal="left" wrapText="1"/>
    </xf>
    <xf numFmtId="164" fontId="13" fillId="0" borderId="41" xfId="1" applyNumberFormat="1" applyFont="1" applyBorder="1" applyAlignment="1">
      <alignment horizontal="right" wrapText="1"/>
    </xf>
    <xf numFmtId="164" fontId="13" fillId="0" borderId="41" xfId="1" applyNumberFormat="1" applyFont="1" applyBorder="1" applyAlignment="1">
      <alignment wrapText="1"/>
    </xf>
    <xf numFmtId="164" fontId="13" fillId="2" borderId="41" xfId="1" applyNumberFormat="1" applyFont="1" applyFill="1" applyBorder="1" applyAlignment="1">
      <alignment horizontal="right" wrapText="1"/>
    </xf>
    <xf numFmtId="1" fontId="13" fillId="0" borderId="67" xfId="1" applyNumberFormat="1" applyFont="1" applyBorder="1" applyAlignment="1">
      <alignment horizontal="right" wrapText="1"/>
    </xf>
    <xf numFmtId="164" fontId="13" fillId="0" borderId="40" xfId="1" applyNumberFormat="1" applyFont="1" applyBorder="1" applyAlignment="1">
      <alignment horizontal="right" wrapText="1"/>
    </xf>
    <xf numFmtId="164" fontId="13" fillId="0" borderId="42" xfId="1" applyNumberFormat="1" applyFont="1" applyFill="1" applyBorder="1" applyAlignment="1">
      <alignment horizontal="right" wrapText="1"/>
    </xf>
    <xf numFmtId="164" fontId="13" fillId="0" borderId="66" xfId="1" applyNumberFormat="1" applyFont="1" applyBorder="1" applyAlignment="1">
      <alignment horizontal="right" wrapText="1"/>
    </xf>
    <xf numFmtId="164" fontId="13" fillId="0" borderId="67" xfId="1" applyNumberFormat="1" applyFont="1" applyFill="1" applyBorder="1" applyAlignment="1">
      <alignment horizontal="right" wrapText="1"/>
    </xf>
    <xf numFmtId="164" fontId="13" fillId="0" borderId="9" xfId="1" applyNumberFormat="1" applyFont="1" applyBorder="1" applyAlignment="1">
      <alignment horizontal="right" wrapText="1"/>
    </xf>
    <xf numFmtId="164" fontId="10" fillId="0" borderId="66" xfId="1" applyNumberFormat="1" applyFont="1" applyBorder="1" applyAlignment="1">
      <alignment horizontal="right" wrapText="1"/>
    </xf>
    <xf numFmtId="165" fontId="14" fillId="0" borderId="40" xfId="0" applyNumberFormat="1" applyFont="1" applyBorder="1" applyAlignment="1">
      <alignment horizontal="right" wrapText="1"/>
    </xf>
    <xf numFmtId="165" fontId="14" fillId="0" borderId="67" xfId="0" applyNumberFormat="1" applyFont="1" applyBorder="1" applyAlignment="1">
      <alignment horizontal="right" wrapText="1"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44" fontId="17" fillId="0" borderId="0" xfId="0" applyNumberFormat="1" applyFont="1" applyAlignment="1">
      <alignment horizontal="right" wrapText="1"/>
    </xf>
    <xf numFmtId="2" fontId="17" fillId="0" borderId="0" xfId="1" applyNumberFormat="1" applyFont="1" applyAlignment="1">
      <alignment horizontal="right" wrapText="1"/>
    </xf>
    <xf numFmtId="2" fontId="17" fillId="0" borderId="0" xfId="1" applyNumberFormat="1" applyFont="1" applyAlignment="1">
      <alignment wrapText="1"/>
    </xf>
    <xf numFmtId="0" fontId="17" fillId="0" borderId="0" xfId="0" applyFont="1" applyAlignment="1">
      <alignment horizontal="right" wrapText="1"/>
    </xf>
    <xf numFmtId="44" fontId="17" fillId="2" borderId="0" xfId="0" applyNumberFormat="1" applyFont="1" applyFill="1" applyAlignment="1">
      <alignment horizontal="right" wrapText="1"/>
    </xf>
    <xf numFmtId="1" fontId="21" fillId="0" borderId="0" xfId="0" applyNumberFormat="1" applyFont="1" applyAlignment="1">
      <alignment horizontal="right" wrapText="1"/>
    </xf>
    <xf numFmtId="164" fontId="17" fillId="0" borderId="0" xfId="1" applyNumberFormat="1" applyFont="1" applyAlignment="1">
      <alignment horizontal="right" wrapText="1"/>
    </xf>
    <xf numFmtId="44" fontId="14" fillId="0" borderId="0" xfId="0" applyNumberFormat="1" applyFont="1" applyAlignment="1">
      <alignment horizontal="right" wrapText="1"/>
    </xf>
    <xf numFmtId="0" fontId="22" fillId="0" borderId="0" xfId="0" applyFont="1"/>
    <xf numFmtId="0" fontId="14" fillId="0" borderId="0" xfId="0" applyFont="1" applyAlignment="1">
      <alignment horizontal="center"/>
    </xf>
    <xf numFmtId="164" fontId="14" fillId="0" borderId="0" xfId="1" applyNumberFormat="1" applyFont="1"/>
    <xf numFmtId="1" fontId="22" fillId="0" borderId="0" xfId="1" applyNumberFormat="1" applyFont="1"/>
    <xf numFmtId="43" fontId="14" fillId="0" borderId="0" xfId="1" applyFont="1"/>
    <xf numFmtId="0" fontId="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17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2" borderId="0" xfId="0" applyFont="1" applyFill="1" applyAlignment="1">
      <alignment horizontal="center"/>
    </xf>
    <xf numFmtId="1" fontId="25" fillId="0" borderId="0" xfId="0" applyNumberFormat="1" applyFont="1" applyAlignment="1">
      <alignment horizontal="center"/>
    </xf>
    <xf numFmtId="164" fontId="24" fillId="0" borderId="0" xfId="1" applyNumberFormat="1" applyFont="1" applyAlignment="1">
      <alignment horizontal="center"/>
    </xf>
    <xf numFmtId="43" fontId="24" fillId="0" borderId="0" xfId="0" applyNumberFormat="1" applyFont="1" applyAlignment="1">
      <alignment horizontal="center"/>
    </xf>
    <xf numFmtId="44" fontId="17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/>
    <xf numFmtId="43" fontId="24" fillId="0" borderId="0" xfId="1" applyFont="1"/>
    <xf numFmtId="43" fontId="24" fillId="0" borderId="0" xfId="0" applyNumberFormat="1" applyFont="1"/>
    <xf numFmtId="0" fontId="26" fillId="0" borderId="0" xfId="0" applyFont="1"/>
    <xf numFmtId="0" fontId="27" fillId="0" borderId="0" xfId="0" applyFont="1" applyAlignment="1">
      <alignment horizontal="center"/>
    </xf>
    <xf numFmtId="43" fontId="26" fillId="0" borderId="0" xfId="1" applyFont="1"/>
    <xf numFmtId="43" fontId="27" fillId="0" borderId="0" xfId="1" applyFont="1" applyAlignment="1">
      <alignment horizontal="center"/>
    </xf>
    <xf numFmtId="0" fontId="28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43" fontId="26" fillId="0" borderId="0" xfId="0" applyNumberFormat="1" applyFont="1"/>
    <xf numFmtId="0" fontId="25" fillId="0" borderId="0" xfId="0" applyFont="1" applyAlignment="1">
      <alignment wrapText="1"/>
    </xf>
    <xf numFmtId="0" fontId="24" fillId="2" borderId="0" xfId="0" applyFont="1" applyFill="1"/>
    <xf numFmtId="1" fontId="25" fillId="0" borderId="0" xfId="0" applyNumberFormat="1" applyFont="1"/>
    <xf numFmtId="164" fontId="24" fillId="0" borderId="0" xfId="1" applyNumberFormat="1" applyFont="1"/>
    <xf numFmtId="0" fontId="3" fillId="2" borderId="0" xfId="0" applyFont="1" applyFill="1"/>
    <xf numFmtId="164" fontId="3" fillId="0" borderId="0" xfId="1" applyNumberFormat="1" applyFont="1"/>
    <xf numFmtId="43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FF02C-26F1-4169-A522-92B2D454FD91}">
  <dimension ref="A1:AC115"/>
  <sheetViews>
    <sheetView tabSelected="1" view="pageBreakPreview" topLeftCell="A7" zoomScale="80" zoomScaleNormal="40" zoomScaleSheetLayoutView="80" zoomScalePageLayoutView="25" workbookViewId="0">
      <selection activeCell="S17" sqref="S17"/>
    </sheetView>
  </sheetViews>
  <sheetFormatPr baseColWidth="10" defaultColWidth="16.85546875" defaultRowHeight="15" x14ac:dyDescent="0.25"/>
  <cols>
    <col min="1" max="1" width="17.85546875" style="4" customWidth="1"/>
    <col min="2" max="2" width="15.5703125" style="443" customWidth="1"/>
    <col min="3" max="3" width="50.42578125" style="463" customWidth="1"/>
    <col min="4" max="4" width="5.140625" style="4" customWidth="1"/>
    <col min="5" max="5" width="16.85546875" style="4" customWidth="1"/>
    <col min="6" max="6" width="15" style="4" hidden="1" customWidth="1"/>
    <col min="7" max="7" width="14.5703125" style="4" hidden="1" customWidth="1"/>
    <col min="8" max="9" width="16.85546875" style="4" hidden="1" customWidth="1"/>
    <col min="10" max="10" width="13.28515625" style="4" hidden="1" customWidth="1"/>
    <col min="11" max="11" width="16.85546875" style="467" customWidth="1"/>
    <col min="12" max="12" width="9.7109375" style="465" customWidth="1"/>
    <col min="13" max="13" width="14.7109375" style="468" customWidth="1"/>
    <col min="14" max="14" width="15.7109375" style="4" customWidth="1"/>
    <col min="15" max="15" width="15.42578125" style="4" customWidth="1"/>
    <col min="16" max="16" width="15.28515625" style="4" customWidth="1"/>
    <col min="17" max="17" width="15.140625" style="4" customWidth="1"/>
    <col min="18" max="18" width="15.28515625" style="4" customWidth="1"/>
    <col min="19" max="19" width="17.7109375" style="4" bestFit="1" customWidth="1"/>
    <col min="20" max="20" width="15.28515625" style="4" customWidth="1"/>
    <col min="21" max="21" width="15.7109375" style="4" customWidth="1"/>
    <col min="22" max="22" width="14.42578125" style="4" customWidth="1"/>
    <col min="23" max="23" width="16" style="4" customWidth="1"/>
    <col min="24" max="24" width="15.28515625" style="4" customWidth="1"/>
    <col min="25" max="25" width="15.42578125" style="4" customWidth="1"/>
    <col min="26" max="26" width="14.28515625" style="4" hidden="1" customWidth="1"/>
    <col min="27" max="27" width="14.5703125" style="4" hidden="1" customWidth="1"/>
    <col min="28" max="256" width="16.85546875" style="4"/>
    <col min="257" max="257" width="17.85546875" style="4" customWidth="1"/>
    <col min="258" max="258" width="15.5703125" style="4" customWidth="1"/>
    <col min="259" max="259" width="50.42578125" style="4" customWidth="1"/>
    <col min="260" max="260" width="5.140625" style="4" customWidth="1"/>
    <col min="261" max="261" width="16.85546875" style="4"/>
    <col min="262" max="266" width="0" style="4" hidden="1" customWidth="1"/>
    <col min="267" max="267" width="16.85546875" style="4"/>
    <col min="268" max="268" width="9.7109375" style="4" customWidth="1"/>
    <col min="269" max="269" width="14.7109375" style="4" customWidth="1"/>
    <col min="270" max="270" width="15.7109375" style="4" customWidth="1"/>
    <col min="271" max="271" width="15.42578125" style="4" customWidth="1"/>
    <col min="272" max="272" width="15.28515625" style="4" customWidth="1"/>
    <col min="273" max="273" width="15.140625" style="4" customWidth="1"/>
    <col min="274" max="274" width="15.28515625" style="4" customWidth="1"/>
    <col min="275" max="275" width="17.7109375" style="4" bestFit="1" customWidth="1"/>
    <col min="276" max="276" width="15.28515625" style="4" customWidth="1"/>
    <col min="277" max="277" width="15.7109375" style="4" customWidth="1"/>
    <col min="278" max="278" width="14.42578125" style="4" customWidth="1"/>
    <col min="279" max="279" width="16" style="4" customWidth="1"/>
    <col min="280" max="280" width="15.28515625" style="4" customWidth="1"/>
    <col min="281" max="281" width="15.42578125" style="4" customWidth="1"/>
    <col min="282" max="283" width="0" style="4" hidden="1" customWidth="1"/>
    <col min="284" max="512" width="16.85546875" style="4"/>
    <col min="513" max="513" width="17.85546875" style="4" customWidth="1"/>
    <col min="514" max="514" width="15.5703125" style="4" customWidth="1"/>
    <col min="515" max="515" width="50.42578125" style="4" customWidth="1"/>
    <col min="516" max="516" width="5.140625" style="4" customWidth="1"/>
    <col min="517" max="517" width="16.85546875" style="4"/>
    <col min="518" max="522" width="0" style="4" hidden="1" customWidth="1"/>
    <col min="523" max="523" width="16.85546875" style="4"/>
    <col min="524" max="524" width="9.7109375" style="4" customWidth="1"/>
    <col min="525" max="525" width="14.7109375" style="4" customWidth="1"/>
    <col min="526" max="526" width="15.7109375" style="4" customWidth="1"/>
    <col min="527" max="527" width="15.42578125" style="4" customWidth="1"/>
    <col min="528" max="528" width="15.28515625" style="4" customWidth="1"/>
    <col min="529" max="529" width="15.140625" style="4" customWidth="1"/>
    <col min="530" max="530" width="15.28515625" style="4" customWidth="1"/>
    <col min="531" max="531" width="17.7109375" style="4" bestFit="1" customWidth="1"/>
    <col min="532" max="532" width="15.28515625" style="4" customWidth="1"/>
    <col min="533" max="533" width="15.7109375" style="4" customWidth="1"/>
    <col min="534" max="534" width="14.42578125" style="4" customWidth="1"/>
    <col min="535" max="535" width="16" style="4" customWidth="1"/>
    <col min="536" max="536" width="15.28515625" style="4" customWidth="1"/>
    <col min="537" max="537" width="15.42578125" style="4" customWidth="1"/>
    <col min="538" max="539" width="0" style="4" hidden="1" customWidth="1"/>
    <col min="540" max="768" width="16.85546875" style="4"/>
    <col min="769" max="769" width="17.85546875" style="4" customWidth="1"/>
    <col min="770" max="770" width="15.5703125" style="4" customWidth="1"/>
    <col min="771" max="771" width="50.42578125" style="4" customWidth="1"/>
    <col min="772" max="772" width="5.140625" style="4" customWidth="1"/>
    <col min="773" max="773" width="16.85546875" style="4"/>
    <col min="774" max="778" width="0" style="4" hidden="1" customWidth="1"/>
    <col min="779" max="779" width="16.85546875" style="4"/>
    <col min="780" max="780" width="9.7109375" style="4" customWidth="1"/>
    <col min="781" max="781" width="14.7109375" style="4" customWidth="1"/>
    <col min="782" max="782" width="15.7109375" style="4" customWidth="1"/>
    <col min="783" max="783" width="15.42578125" style="4" customWidth="1"/>
    <col min="784" max="784" width="15.28515625" style="4" customWidth="1"/>
    <col min="785" max="785" width="15.140625" style="4" customWidth="1"/>
    <col min="786" max="786" width="15.28515625" style="4" customWidth="1"/>
    <col min="787" max="787" width="17.7109375" style="4" bestFit="1" customWidth="1"/>
    <col min="788" max="788" width="15.28515625" style="4" customWidth="1"/>
    <col min="789" max="789" width="15.7109375" style="4" customWidth="1"/>
    <col min="790" max="790" width="14.42578125" style="4" customWidth="1"/>
    <col min="791" max="791" width="16" style="4" customWidth="1"/>
    <col min="792" max="792" width="15.28515625" style="4" customWidth="1"/>
    <col min="793" max="793" width="15.42578125" style="4" customWidth="1"/>
    <col min="794" max="795" width="0" style="4" hidden="1" customWidth="1"/>
    <col min="796" max="1024" width="16.85546875" style="4"/>
    <col min="1025" max="1025" width="17.85546875" style="4" customWidth="1"/>
    <col min="1026" max="1026" width="15.5703125" style="4" customWidth="1"/>
    <col min="1027" max="1027" width="50.42578125" style="4" customWidth="1"/>
    <col min="1028" max="1028" width="5.140625" style="4" customWidth="1"/>
    <col min="1029" max="1029" width="16.85546875" style="4"/>
    <col min="1030" max="1034" width="0" style="4" hidden="1" customWidth="1"/>
    <col min="1035" max="1035" width="16.85546875" style="4"/>
    <col min="1036" max="1036" width="9.7109375" style="4" customWidth="1"/>
    <col min="1037" max="1037" width="14.7109375" style="4" customWidth="1"/>
    <col min="1038" max="1038" width="15.7109375" style="4" customWidth="1"/>
    <col min="1039" max="1039" width="15.42578125" style="4" customWidth="1"/>
    <col min="1040" max="1040" width="15.28515625" style="4" customWidth="1"/>
    <col min="1041" max="1041" width="15.140625" style="4" customWidth="1"/>
    <col min="1042" max="1042" width="15.28515625" style="4" customWidth="1"/>
    <col min="1043" max="1043" width="17.7109375" style="4" bestFit="1" customWidth="1"/>
    <col min="1044" max="1044" width="15.28515625" style="4" customWidth="1"/>
    <col min="1045" max="1045" width="15.7109375" style="4" customWidth="1"/>
    <col min="1046" max="1046" width="14.42578125" style="4" customWidth="1"/>
    <col min="1047" max="1047" width="16" style="4" customWidth="1"/>
    <col min="1048" max="1048" width="15.28515625" style="4" customWidth="1"/>
    <col min="1049" max="1049" width="15.42578125" style="4" customWidth="1"/>
    <col min="1050" max="1051" width="0" style="4" hidden="1" customWidth="1"/>
    <col min="1052" max="1280" width="16.85546875" style="4"/>
    <col min="1281" max="1281" width="17.85546875" style="4" customWidth="1"/>
    <col min="1282" max="1282" width="15.5703125" style="4" customWidth="1"/>
    <col min="1283" max="1283" width="50.42578125" style="4" customWidth="1"/>
    <col min="1284" max="1284" width="5.140625" style="4" customWidth="1"/>
    <col min="1285" max="1285" width="16.85546875" style="4"/>
    <col min="1286" max="1290" width="0" style="4" hidden="1" customWidth="1"/>
    <col min="1291" max="1291" width="16.85546875" style="4"/>
    <col min="1292" max="1292" width="9.7109375" style="4" customWidth="1"/>
    <col min="1293" max="1293" width="14.7109375" style="4" customWidth="1"/>
    <col min="1294" max="1294" width="15.7109375" style="4" customWidth="1"/>
    <col min="1295" max="1295" width="15.42578125" style="4" customWidth="1"/>
    <col min="1296" max="1296" width="15.28515625" style="4" customWidth="1"/>
    <col min="1297" max="1297" width="15.140625" style="4" customWidth="1"/>
    <col min="1298" max="1298" width="15.28515625" style="4" customWidth="1"/>
    <col min="1299" max="1299" width="17.7109375" style="4" bestFit="1" customWidth="1"/>
    <col min="1300" max="1300" width="15.28515625" style="4" customWidth="1"/>
    <col min="1301" max="1301" width="15.7109375" style="4" customWidth="1"/>
    <col min="1302" max="1302" width="14.42578125" style="4" customWidth="1"/>
    <col min="1303" max="1303" width="16" style="4" customWidth="1"/>
    <col min="1304" max="1304" width="15.28515625" style="4" customWidth="1"/>
    <col min="1305" max="1305" width="15.42578125" style="4" customWidth="1"/>
    <col min="1306" max="1307" width="0" style="4" hidden="1" customWidth="1"/>
    <col min="1308" max="1536" width="16.85546875" style="4"/>
    <col min="1537" max="1537" width="17.85546875" style="4" customWidth="1"/>
    <col min="1538" max="1538" width="15.5703125" style="4" customWidth="1"/>
    <col min="1539" max="1539" width="50.42578125" style="4" customWidth="1"/>
    <col min="1540" max="1540" width="5.140625" style="4" customWidth="1"/>
    <col min="1541" max="1541" width="16.85546875" style="4"/>
    <col min="1542" max="1546" width="0" style="4" hidden="1" customWidth="1"/>
    <col min="1547" max="1547" width="16.85546875" style="4"/>
    <col min="1548" max="1548" width="9.7109375" style="4" customWidth="1"/>
    <col min="1549" max="1549" width="14.7109375" style="4" customWidth="1"/>
    <col min="1550" max="1550" width="15.7109375" style="4" customWidth="1"/>
    <col min="1551" max="1551" width="15.42578125" style="4" customWidth="1"/>
    <col min="1552" max="1552" width="15.28515625" style="4" customWidth="1"/>
    <col min="1553" max="1553" width="15.140625" style="4" customWidth="1"/>
    <col min="1554" max="1554" width="15.28515625" style="4" customWidth="1"/>
    <col min="1555" max="1555" width="17.7109375" style="4" bestFit="1" customWidth="1"/>
    <col min="1556" max="1556" width="15.28515625" style="4" customWidth="1"/>
    <col min="1557" max="1557" width="15.7109375" style="4" customWidth="1"/>
    <col min="1558" max="1558" width="14.42578125" style="4" customWidth="1"/>
    <col min="1559" max="1559" width="16" style="4" customWidth="1"/>
    <col min="1560" max="1560" width="15.28515625" style="4" customWidth="1"/>
    <col min="1561" max="1561" width="15.42578125" style="4" customWidth="1"/>
    <col min="1562" max="1563" width="0" style="4" hidden="1" customWidth="1"/>
    <col min="1564" max="1792" width="16.85546875" style="4"/>
    <col min="1793" max="1793" width="17.85546875" style="4" customWidth="1"/>
    <col min="1794" max="1794" width="15.5703125" style="4" customWidth="1"/>
    <col min="1795" max="1795" width="50.42578125" style="4" customWidth="1"/>
    <col min="1796" max="1796" width="5.140625" style="4" customWidth="1"/>
    <col min="1797" max="1797" width="16.85546875" style="4"/>
    <col min="1798" max="1802" width="0" style="4" hidden="1" customWidth="1"/>
    <col min="1803" max="1803" width="16.85546875" style="4"/>
    <col min="1804" max="1804" width="9.7109375" style="4" customWidth="1"/>
    <col min="1805" max="1805" width="14.7109375" style="4" customWidth="1"/>
    <col min="1806" max="1806" width="15.7109375" style="4" customWidth="1"/>
    <col min="1807" max="1807" width="15.42578125" style="4" customWidth="1"/>
    <col min="1808" max="1808" width="15.28515625" style="4" customWidth="1"/>
    <col min="1809" max="1809" width="15.140625" style="4" customWidth="1"/>
    <col min="1810" max="1810" width="15.28515625" style="4" customWidth="1"/>
    <col min="1811" max="1811" width="17.7109375" style="4" bestFit="1" customWidth="1"/>
    <col min="1812" max="1812" width="15.28515625" style="4" customWidth="1"/>
    <col min="1813" max="1813" width="15.7109375" style="4" customWidth="1"/>
    <col min="1814" max="1814" width="14.42578125" style="4" customWidth="1"/>
    <col min="1815" max="1815" width="16" style="4" customWidth="1"/>
    <col min="1816" max="1816" width="15.28515625" style="4" customWidth="1"/>
    <col min="1817" max="1817" width="15.42578125" style="4" customWidth="1"/>
    <col min="1818" max="1819" width="0" style="4" hidden="1" customWidth="1"/>
    <col min="1820" max="2048" width="16.85546875" style="4"/>
    <col min="2049" max="2049" width="17.85546875" style="4" customWidth="1"/>
    <col min="2050" max="2050" width="15.5703125" style="4" customWidth="1"/>
    <col min="2051" max="2051" width="50.42578125" style="4" customWidth="1"/>
    <col min="2052" max="2052" width="5.140625" style="4" customWidth="1"/>
    <col min="2053" max="2053" width="16.85546875" style="4"/>
    <col min="2054" max="2058" width="0" style="4" hidden="1" customWidth="1"/>
    <col min="2059" max="2059" width="16.85546875" style="4"/>
    <col min="2060" max="2060" width="9.7109375" style="4" customWidth="1"/>
    <col min="2061" max="2061" width="14.7109375" style="4" customWidth="1"/>
    <col min="2062" max="2062" width="15.7109375" style="4" customWidth="1"/>
    <col min="2063" max="2063" width="15.42578125" style="4" customWidth="1"/>
    <col min="2064" max="2064" width="15.28515625" style="4" customWidth="1"/>
    <col min="2065" max="2065" width="15.140625" style="4" customWidth="1"/>
    <col min="2066" max="2066" width="15.28515625" style="4" customWidth="1"/>
    <col min="2067" max="2067" width="17.7109375" style="4" bestFit="1" customWidth="1"/>
    <col min="2068" max="2068" width="15.28515625" style="4" customWidth="1"/>
    <col min="2069" max="2069" width="15.7109375" style="4" customWidth="1"/>
    <col min="2070" max="2070" width="14.42578125" style="4" customWidth="1"/>
    <col min="2071" max="2071" width="16" style="4" customWidth="1"/>
    <col min="2072" max="2072" width="15.28515625" style="4" customWidth="1"/>
    <col min="2073" max="2073" width="15.42578125" style="4" customWidth="1"/>
    <col min="2074" max="2075" width="0" style="4" hidden="1" customWidth="1"/>
    <col min="2076" max="2304" width="16.85546875" style="4"/>
    <col min="2305" max="2305" width="17.85546875" style="4" customWidth="1"/>
    <col min="2306" max="2306" width="15.5703125" style="4" customWidth="1"/>
    <col min="2307" max="2307" width="50.42578125" style="4" customWidth="1"/>
    <col min="2308" max="2308" width="5.140625" style="4" customWidth="1"/>
    <col min="2309" max="2309" width="16.85546875" style="4"/>
    <col min="2310" max="2314" width="0" style="4" hidden="1" customWidth="1"/>
    <col min="2315" max="2315" width="16.85546875" style="4"/>
    <col min="2316" max="2316" width="9.7109375" style="4" customWidth="1"/>
    <col min="2317" max="2317" width="14.7109375" style="4" customWidth="1"/>
    <col min="2318" max="2318" width="15.7109375" style="4" customWidth="1"/>
    <col min="2319" max="2319" width="15.42578125" style="4" customWidth="1"/>
    <col min="2320" max="2320" width="15.28515625" style="4" customWidth="1"/>
    <col min="2321" max="2321" width="15.140625" style="4" customWidth="1"/>
    <col min="2322" max="2322" width="15.28515625" style="4" customWidth="1"/>
    <col min="2323" max="2323" width="17.7109375" style="4" bestFit="1" customWidth="1"/>
    <col min="2324" max="2324" width="15.28515625" style="4" customWidth="1"/>
    <col min="2325" max="2325" width="15.7109375" style="4" customWidth="1"/>
    <col min="2326" max="2326" width="14.42578125" style="4" customWidth="1"/>
    <col min="2327" max="2327" width="16" style="4" customWidth="1"/>
    <col min="2328" max="2328" width="15.28515625" style="4" customWidth="1"/>
    <col min="2329" max="2329" width="15.42578125" style="4" customWidth="1"/>
    <col min="2330" max="2331" width="0" style="4" hidden="1" customWidth="1"/>
    <col min="2332" max="2560" width="16.85546875" style="4"/>
    <col min="2561" max="2561" width="17.85546875" style="4" customWidth="1"/>
    <col min="2562" max="2562" width="15.5703125" style="4" customWidth="1"/>
    <col min="2563" max="2563" width="50.42578125" style="4" customWidth="1"/>
    <col min="2564" max="2564" width="5.140625" style="4" customWidth="1"/>
    <col min="2565" max="2565" width="16.85546875" style="4"/>
    <col min="2566" max="2570" width="0" style="4" hidden="1" customWidth="1"/>
    <col min="2571" max="2571" width="16.85546875" style="4"/>
    <col min="2572" max="2572" width="9.7109375" style="4" customWidth="1"/>
    <col min="2573" max="2573" width="14.7109375" style="4" customWidth="1"/>
    <col min="2574" max="2574" width="15.7109375" style="4" customWidth="1"/>
    <col min="2575" max="2575" width="15.42578125" style="4" customWidth="1"/>
    <col min="2576" max="2576" width="15.28515625" style="4" customWidth="1"/>
    <col min="2577" max="2577" width="15.140625" style="4" customWidth="1"/>
    <col min="2578" max="2578" width="15.28515625" style="4" customWidth="1"/>
    <col min="2579" max="2579" width="17.7109375" style="4" bestFit="1" customWidth="1"/>
    <col min="2580" max="2580" width="15.28515625" style="4" customWidth="1"/>
    <col min="2581" max="2581" width="15.7109375" style="4" customWidth="1"/>
    <col min="2582" max="2582" width="14.42578125" style="4" customWidth="1"/>
    <col min="2583" max="2583" width="16" style="4" customWidth="1"/>
    <col min="2584" max="2584" width="15.28515625" style="4" customWidth="1"/>
    <col min="2585" max="2585" width="15.42578125" style="4" customWidth="1"/>
    <col min="2586" max="2587" width="0" style="4" hidden="1" customWidth="1"/>
    <col min="2588" max="2816" width="16.85546875" style="4"/>
    <col min="2817" max="2817" width="17.85546875" style="4" customWidth="1"/>
    <col min="2818" max="2818" width="15.5703125" style="4" customWidth="1"/>
    <col min="2819" max="2819" width="50.42578125" style="4" customWidth="1"/>
    <col min="2820" max="2820" width="5.140625" style="4" customWidth="1"/>
    <col min="2821" max="2821" width="16.85546875" style="4"/>
    <col min="2822" max="2826" width="0" style="4" hidden="1" customWidth="1"/>
    <col min="2827" max="2827" width="16.85546875" style="4"/>
    <col min="2828" max="2828" width="9.7109375" style="4" customWidth="1"/>
    <col min="2829" max="2829" width="14.7109375" style="4" customWidth="1"/>
    <col min="2830" max="2830" width="15.7109375" style="4" customWidth="1"/>
    <col min="2831" max="2831" width="15.42578125" style="4" customWidth="1"/>
    <col min="2832" max="2832" width="15.28515625" style="4" customWidth="1"/>
    <col min="2833" max="2833" width="15.140625" style="4" customWidth="1"/>
    <col min="2834" max="2834" width="15.28515625" style="4" customWidth="1"/>
    <col min="2835" max="2835" width="17.7109375" style="4" bestFit="1" customWidth="1"/>
    <col min="2836" max="2836" width="15.28515625" style="4" customWidth="1"/>
    <col min="2837" max="2837" width="15.7109375" style="4" customWidth="1"/>
    <col min="2838" max="2838" width="14.42578125" style="4" customWidth="1"/>
    <col min="2839" max="2839" width="16" style="4" customWidth="1"/>
    <col min="2840" max="2840" width="15.28515625" style="4" customWidth="1"/>
    <col min="2841" max="2841" width="15.42578125" style="4" customWidth="1"/>
    <col min="2842" max="2843" width="0" style="4" hidden="1" customWidth="1"/>
    <col min="2844" max="3072" width="16.85546875" style="4"/>
    <col min="3073" max="3073" width="17.85546875" style="4" customWidth="1"/>
    <col min="3074" max="3074" width="15.5703125" style="4" customWidth="1"/>
    <col min="3075" max="3075" width="50.42578125" style="4" customWidth="1"/>
    <col min="3076" max="3076" width="5.140625" style="4" customWidth="1"/>
    <col min="3077" max="3077" width="16.85546875" style="4"/>
    <col min="3078" max="3082" width="0" style="4" hidden="1" customWidth="1"/>
    <col min="3083" max="3083" width="16.85546875" style="4"/>
    <col min="3084" max="3084" width="9.7109375" style="4" customWidth="1"/>
    <col min="3085" max="3085" width="14.7109375" style="4" customWidth="1"/>
    <col min="3086" max="3086" width="15.7109375" style="4" customWidth="1"/>
    <col min="3087" max="3087" width="15.42578125" style="4" customWidth="1"/>
    <col min="3088" max="3088" width="15.28515625" style="4" customWidth="1"/>
    <col min="3089" max="3089" width="15.140625" style="4" customWidth="1"/>
    <col min="3090" max="3090" width="15.28515625" style="4" customWidth="1"/>
    <col min="3091" max="3091" width="17.7109375" style="4" bestFit="1" customWidth="1"/>
    <col min="3092" max="3092" width="15.28515625" style="4" customWidth="1"/>
    <col min="3093" max="3093" width="15.7109375" style="4" customWidth="1"/>
    <col min="3094" max="3094" width="14.42578125" style="4" customWidth="1"/>
    <col min="3095" max="3095" width="16" style="4" customWidth="1"/>
    <col min="3096" max="3096" width="15.28515625" style="4" customWidth="1"/>
    <col min="3097" max="3097" width="15.42578125" style="4" customWidth="1"/>
    <col min="3098" max="3099" width="0" style="4" hidden="1" customWidth="1"/>
    <col min="3100" max="3328" width="16.85546875" style="4"/>
    <col min="3329" max="3329" width="17.85546875" style="4" customWidth="1"/>
    <col min="3330" max="3330" width="15.5703125" style="4" customWidth="1"/>
    <col min="3331" max="3331" width="50.42578125" style="4" customWidth="1"/>
    <col min="3332" max="3332" width="5.140625" style="4" customWidth="1"/>
    <col min="3333" max="3333" width="16.85546875" style="4"/>
    <col min="3334" max="3338" width="0" style="4" hidden="1" customWidth="1"/>
    <col min="3339" max="3339" width="16.85546875" style="4"/>
    <col min="3340" max="3340" width="9.7109375" style="4" customWidth="1"/>
    <col min="3341" max="3341" width="14.7109375" style="4" customWidth="1"/>
    <col min="3342" max="3342" width="15.7109375" style="4" customWidth="1"/>
    <col min="3343" max="3343" width="15.42578125" style="4" customWidth="1"/>
    <col min="3344" max="3344" width="15.28515625" style="4" customWidth="1"/>
    <col min="3345" max="3345" width="15.140625" style="4" customWidth="1"/>
    <col min="3346" max="3346" width="15.28515625" style="4" customWidth="1"/>
    <col min="3347" max="3347" width="17.7109375" style="4" bestFit="1" customWidth="1"/>
    <col min="3348" max="3348" width="15.28515625" style="4" customWidth="1"/>
    <col min="3349" max="3349" width="15.7109375" style="4" customWidth="1"/>
    <col min="3350" max="3350" width="14.42578125" style="4" customWidth="1"/>
    <col min="3351" max="3351" width="16" style="4" customWidth="1"/>
    <col min="3352" max="3352" width="15.28515625" style="4" customWidth="1"/>
    <col min="3353" max="3353" width="15.42578125" style="4" customWidth="1"/>
    <col min="3354" max="3355" width="0" style="4" hidden="1" customWidth="1"/>
    <col min="3356" max="3584" width="16.85546875" style="4"/>
    <col min="3585" max="3585" width="17.85546875" style="4" customWidth="1"/>
    <col min="3586" max="3586" width="15.5703125" style="4" customWidth="1"/>
    <col min="3587" max="3587" width="50.42578125" style="4" customWidth="1"/>
    <col min="3588" max="3588" width="5.140625" style="4" customWidth="1"/>
    <col min="3589" max="3589" width="16.85546875" style="4"/>
    <col min="3590" max="3594" width="0" style="4" hidden="1" customWidth="1"/>
    <col min="3595" max="3595" width="16.85546875" style="4"/>
    <col min="3596" max="3596" width="9.7109375" style="4" customWidth="1"/>
    <col min="3597" max="3597" width="14.7109375" style="4" customWidth="1"/>
    <col min="3598" max="3598" width="15.7109375" style="4" customWidth="1"/>
    <col min="3599" max="3599" width="15.42578125" style="4" customWidth="1"/>
    <col min="3600" max="3600" width="15.28515625" style="4" customWidth="1"/>
    <col min="3601" max="3601" width="15.140625" style="4" customWidth="1"/>
    <col min="3602" max="3602" width="15.28515625" style="4" customWidth="1"/>
    <col min="3603" max="3603" width="17.7109375" style="4" bestFit="1" customWidth="1"/>
    <col min="3604" max="3604" width="15.28515625" style="4" customWidth="1"/>
    <col min="3605" max="3605" width="15.7109375" style="4" customWidth="1"/>
    <col min="3606" max="3606" width="14.42578125" style="4" customWidth="1"/>
    <col min="3607" max="3607" width="16" style="4" customWidth="1"/>
    <col min="3608" max="3608" width="15.28515625" style="4" customWidth="1"/>
    <col min="3609" max="3609" width="15.42578125" style="4" customWidth="1"/>
    <col min="3610" max="3611" width="0" style="4" hidden="1" customWidth="1"/>
    <col min="3612" max="3840" width="16.85546875" style="4"/>
    <col min="3841" max="3841" width="17.85546875" style="4" customWidth="1"/>
    <col min="3842" max="3842" width="15.5703125" style="4" customWidth="1"/>
    <col min="3843" max="3843" width="50.42578125" style="4" customWidth="1"/>
    <col min="3844" max="3844" width="5.140625" style="4" customWidth="1"/>
    <col min="3845" max="3845" width="16.85546875" style="4"/>
    <col min="3846" max="3850" width="0" style="4" hidden="1" customWidth="1"/>
    <col min="3851" max="3851" width="16.85546875" style="4"/>
    <col min="3852" max="3852" width="9.7109375" style="4" customWidth="1"/>
    <col min="3853" max="3853" width="14.7109375" style="4" customWidth="1"/>
    <col min="3854" max="3854" width="15.7109375" style="4" customWidth="1"/>
    <col min="3855" max="3855" width="15.42578125" style="4" customWidth="1"/>
    <col min="3856" max="3856" width="15.28515625" style="4" customWidth="1"/>
    <col min="3857" max="3857" width="15.140625" style="4" customWidth="1"/>
    <col min="3858" max="3858" width="15.28515625" style="4" customWidth="1"/>
    <col min="3859" max="3859" width="17.7109375" style="4" bestFit="1" customWidth="1"/>
    <col min="3860" max="3860" width="15.28515625" style="4" customWidth="1"/>
    <col min="3861" max="3861" width="15.7109375" style="4" customWidth="1"/>
    <col min="3862" max="3862" width="14.42578125" style="4" customWidth="1"/>
    <col min="3863" max="3863" width="16" style="4" customWidth="1"/>
    <col min="3864" max="3864" width="15.28515625" style="4" customWidth="1"/>
    <col min="3865" max="3865" width="15.42578125" style="4" customWidth="1"/>
    <col min="3866" max="3867" width="0" style="4" hidden="1" customWidth="1"/>
    <col min="3868" max="4096" width="16.85546875" style="4"/>
    <col min="4097" max="4097" width="17.85546875" style="4" customWidth="1"/>
    <col min="4098" max="4098" width="15.5703125" style="4" customWidth="1"/>
    <col min="4099" max="4099" width="50.42578125" style="4" customWidth="1"/>
    <col min="4100" max="4100" width="5.140625" style="4" customWidth="1"/>
    <col min="4101" max="4101" width="16.85546875" style="4"/>
    <col min="4102" max="4106" width="0" style="4" hidden="1" customWidth="1"/>
    <col min="4107" max="4107" width="16.85546875" style="4"/>
    <col min="4108" max="4108" width="9.7109375" style="4" customWidth="1"/>
    <col min="4109" max="4109" width="14.7109375" style="4" customWidth="1"/>
    <col min="4110" max="4110" width="15.7109375" style="4" customWidth="1"/>
    <col min="4111" max="4111" width="15.42578125" style="4" customWidth="1"/>
    <col min="4112" max="4112" width="15.28515625" style="4" customWidth="1"/>
    <col min="4113" max="4113" width="15.140625" style="4" customWidth="1"/>
    <col min="4114" max="4114" width="15.28515625" style="4" customWidth="1"/>
    <col min="4115" max="4115" width="17.7109375" style="4" bestFit="1" customWidth="1"/>
    <col min="4116" max="4116" width="15.28515625" style="4" customWidth="1"/>
    <col min="4117" max="4117" width="15.7109375" style="4" customWidth="1"/>
    <col min="4118" max="4118" width="14.42578125" style="4" customWidth="1"/>
    <col min="4119" max="4119" width="16" style="4" customWidth="1"/>
    <col min="4120" max="4120" width="15.28515625" style="4" customWidth="1"/>
    <col min="4121" max="4121" width="15.42578125" style="4" customWidth="1"/>
    <col min="4122" max="4123" width="0" style="4" hidden="1" customWidth="1"/>
    <col min="4124" max="4352" width="16.85546875" style="4"/>
    <col min="4353" max="4353" width="17.85546875" style="4" customWidth="1"/>
    <col min="4354" max="4354" width="15.5703125" style="4" customWidth="1"/>
    <col min="4355" max="4355" width="50.42578125" style="4" customWidth="1"/>
    <col min="4356" max="4356" width="5.140625" style="4" customWidth="1"/>
    <col min="4357" max="4357" width="16.85546875" style="4"/>
    <col min="4358" max="4362" width="0" style="4" hidden="1" customWidth="1"/>
    <col min="4363" max="4363" width="16.85546875" style="4"/>
    <col min="4364" max="4364" width="9.7109375" style="4" customWidth="1"/>
    <col min="4365" max="4365" width="14.7109375" style="4" customWidth="1"/>
    <col min="4366" max="4366" width="15.7109375" style="4" customWidth="1"/>
    <col min="4367" max="4367" width="15.42578125" style="4" customWidth="1"/>
    <col min="4368" max="4368" width="15.28515625" style="4" customWidth="1"/>
    <col min="4369" max="4369" width="15.140625" style="4" customWidth="1"/>
    <col min="4370" max="4370" width="15.28515625" style="4" customWidth="1"/>
    <col min="4371" max="4371" width="17.7109375" style="4" bestFit="1" customWidth="1"/>
    <col min="4372" max="4372" width="15.28515625" style="4" customWidth="1"/>
    <col min="4373" max="4373" width="15.7109375" style="4" customWidth="1"/>
    <col min="4374" max="4374" width="14.42578125" style="4" customWidth="1"/>
    <col min="4375" max="4375" width="16" style="4" customWidth="1"/>
    <col min="4376" max="4376" width="15.28515625" style="4" customWidth="1"/>
    <col min="4377" max="4377" width="15.42578125" style="4" customWidth="1"/>
    <col min="4378" max="4379" width="0" style="4" hidden="1" customWidth="1"/>
    <col min="4380" max="4608" width="16.85546875" style="4"/>
    <col min="4609" max="4609" width="17.85546875" style="4" customWidth="1"/>
    <col min="4610" max="4610" width="15.5703125" style="4" customWidth="1"/>
    <col min="4611" max="4611" width="50.42578125" style="4" customWidth="1"/>
    <col min="4612" max="4612" width="5.140625" style="4" customWidth="1"/>
    <col min="4613" max="4613" width="16.85546875" style="4"/>
    <col min="4614" max="4618" width="0" style="4" hidden="1" customWidth="1"/>
    <col min="4619" max="4619" width="16.85546875" style="4"/>
    <col min="4620" max="4620" width="9.7109375" style="4" customWidth="1"/>
    <col min="4621" max="4621" width="14.7109375" style="4" customWidth="1"/>
    <col min="4622" max="4622" width="15.7109375" style="4" customWidth="1"/>
    <col min="4623" max="4623" width="15.42578125" style="4" customWidth="1"/>
    <col min="4624" max="4624" width="15.28515625" style="4" customWidth="1"/>
    <col min="4625" max="4625" width="15.140625" style="4" customWidth="1"/>
    <col min="4626" max="4626" width="15.28515625" style="4" customWidth="1"/>
    <col min="4627" max="4627" width="17.7109375" style="4" bestFit="1" customWidth="1"/>
    <col min="4628" max="4628" width="15.28515625" style="4" customWidth="1"/>
    <col min="4629" max="4629" width="15.7109375" style="4" customWidth="1"/>
    <col min="4630" max="4630" width="14.42578125" style="4" customWidth="1"/>
    <col min="4631" max="4631" width="16" style="4" customWidth="1"/>
    <col min="4632" max="4632" width="15.28515625" style="4" customWidth="1"/>
    <col min="4633" max="4633" width="15.42578125" style="4" customWidth="1"/>
    <col min="4634" max="4635" width="0" style="4" hidden="1" customWidth="1"/>
    <col min="4636" max="4864" width="16.85546875" style="4"/>
    <col min="4865" max="4865" width="17.85546875" style="4" customWidth="1"/>
    <col min="4866" max="4866" width="15.5703125" style="4" customWidth="1"/>
    <col min="4867" max="4867" width="50.42578125" style="4" customWidth="1"/>
    <col min="4868" max="4868" width="5.140625" style="4" customWidth="1"/>
    <col min="4869" max="4869" width="16.85546875" style="4"/>
    <col min="4870" max="4874" width="0" style="4" hidden="1" customWidth="1"/>
    <col min="4875" max="4875" width="16.85546875" style="4"/>
    <col min="4876" max="4876" width="9.7109375" style="4" customWidth="1"/>
    <col min="4877" max="4877" width="14.7109375" style="4" customWidth="1"/>
    <col min="4878" max="4878" width="15.7109375" style="4" customWidth="1"/>
    <col min="4879" max="4879" width="15.42578125" style="4" customWidth="1"/>
    <col min="4880" max="4880" width="15.28515625" style="4" customWidth="1"/>
    <col min="4881" max="4881" width="15.140625" style="4" customWidth="1"/>
    <col min="4882" max="4882" width="15.28515625" style="4" customWidth="1"/>
    <col min="4883" max="4883" width="17.7109375" style="4" bestFit="1" customWidth="1"/>
    <col min="4884" max="4884" width="15.28515625" style="4" customWidth="1"/>
    <col min="4885" max="4885" width="15.7109375" style="4" customWidth="1"/>
    <col min="4886" max="4886" width="14.42578125" style="4" customWidth="1"/>
    <col min="4887" max="4887" width="16" style="4" customWidth="1"/>
    <col min="4888" max="4888" width="15.28515625" style="4" customWidth="1"/>
    <col min="4889" max="4889" width="15.42578125" style="4" customWidth="1"/>
    <col min="4890" max="4891" width="0" style="4" hidden="1" customWidth="1"/>
    <col min="4892" max="5120" width="16.85546875" style="4"/>
    <col min="5121" max="5121" width="17.85546875" style="4" customWidth="1"/>
    <col min="5122" max="5122" width="15.5703125" style="4" customWidth="1"/>
    <col min="5123" max="5123" width="50.42578125" style="4" customWidth="1"/>
    <col min="5124" max="5124" width="5.140625" style="4" customWidth="1"/>
    <col min="5125" max="5125" width="16.85546875" style="4"/>
    <col min="5126" max="5130" width="0" style="4" hidden="1" customWidth="1"/>
    <col min="5131" max="5131" width="16.85546875" style="4"/>
    <col min="5132" max="5132" width="9.7109375" style="4" customWidth="1"/>
    <col min="5133" max="5133" width="14.7109375" style="4" customWidth="1"/>
    <col min="5134" max="5134" width="15.7109375" style="4" customWidth="1"/>
    <col min="5135" max="5135" width="15.42578125" style="4" customWidth="1"/>
    <col min="5136" max="5136" width="15.28515625" style="4" customWidth="1"/>
    <col min="5137" max="5137" width="15.140625" style="4" customWidth="1"/>
    <col min="5138" max="5138" width="15.28515625" style="4" customWidth="1"/>
    <col min="5139" max="5139" width="17.7109375" style="4" bestFit="1" customWidth="1"/>
    <col min="5140" max="5140" width="15.28515625" style="4" customWidth="1"/>
    <col min="5141" max="5141" width="15.7109375" style="4" customWidth="1"/>
    <col min="5142" max="5142" width="14.42578125" style="4" customWidth="1"/>
    <col min="5143" max="5143" width="16" style="4" customWidth="1"/>
    <col min="5144" max="5144" width="15.28515625" style="4" customWidth="1"/>
    <col min="5145" max="5145" width="15.42578125" style="4" customWidth="1"/>
    <col min="5146" max="5147" width="0" style="4" hidden="1" customWidth="1"/>
    <col min="5148" max="5376" width="16.85546875" style="4"/>
    <col min="5377" max="5377" width="17.85546875" style="4" customWidth="1"/>
    <col min="5378" max="5378" width="15.5703125" style="4" customWidth="1"/>
    <col min="5379" max="5379" width="50.42578125" style="4" customWidth="1"/>
    <col min="5380" max="5380" width="5.140625" style="4" customWidth="1"/>
    <col min="5381" max="5381" width="16.85546875" style="4"/>
    <col min="5382" max="5386" width="0" style="4" hidden="1" customWidth="1"/>
    <col min="5387" max="5387" width="16.85546875" style="4"/>
    <col min="5388" max="5388" width="9.7109375" style="4" customWidth="1"/>
    <col min="5389" max="5389" width="14.7109375" style="4" customWidth="1"/>
    <col min="5390" max="5390" width="15.7109375" style="4" customWidth="1"/>
    <col min="5391" max="5391" width="15.42578125" style="4" customWidth="1"/>
    <col min="5392" max="5392" width="15.28515625" style="4" customWidth="1"/>
    <col min="5393" max="5393" width="15.140625" style="4" customWidth="1"/>
    <col min="5394" max="5394" width="15.28515625" style="4" customWidth="1"/>
    <col min="5395" max="5395" width="17.7109375" style="4" bestFit="1" customWidth="1"/>
    <col min="5396" max="5396" width="15.28515625" style="4" customWidth="1"/>
    <col min="5397" max="5397" width="15.7109375" style="4" customWidth="1"/>
    <col min="5398" max="5398" width="14.42578125" style="4" customWidth="1"/>
    <col min="5399" max="5399" width="16" style="4" customWidth="1"/>
    <col min="5400" max="5400" width="15.28515625" style="4" customWidth="1"/>
    <col min="5401" max="5401" width="15.42578125" style="4" customWidth="1"/>
    <col min="5402" max="5403" width="0" style="4" hidden="1" customWidth="1"/>
    <col min="5404" max="5632" width="16.85546875" style="4"/>
    <col min="5633" max="5633" width="17.85546875" style="4" customWidth="1"/>
    <col min="5634" max="5634" width="15.5703125" style="4" customWidth="1"/>
    <col min="5635" max="5635" width="50.42578125" style="4" customWidth="1"/>
    <col min="5636" max="5636" width="5.140625" style="4" customWidth="1"/>
    <col min="5637" max="5637" width="16.85546875" style="4"/>
    <col min="5638" max="5642" width="0" style="4" hidden="1" customWidth="1"/>
    <col min="5643" max="5643" width="16.85546875" style="4"/>
    <col min="5644" max="5644" width="9.7109375" style="4" customWidth="1"/>
    <col min="5645" max="5645" width="14.7109375" style="4" customWidth="1"/>
    <col min="5646" max="5646" width="15.7109375" style="4" customWidth="1"/>
    <col min="5647" max="5647" width="15.42578125" style="4" customWidth="1"/>
    <col min="5648" max="5648" width="15.28515625" style="4" customWidth="1"/>
    <col min="5649" max="5649" width="15.140625" style="4" customWidth="1"/>
    <col min="5650" max="5650" width="15.28515625" style="4" customWidth="1"/>
    <col min="5651" max="5651" width="17.7109375" style="4" bestFit="1" customWidth="1"/>
    <col min="5652" max="5652" width="15.28515625" style="4" customWidth="1"/>
    <col min="5653" max="5653" width="15.7109375" style="4" customWidth="1"/>
    <col min="5654" max="5654" width="14.42578125" style="4" customWidth="1"/>
    <col min="5655" max="5655" width="16" style="4" customWidth="1"/>
    <col min="5656" max="5656" width="15.28515625" style="4" customWidth="1"/>
    <col min="5657" max="5657" width="15.42578125" style="4" customWidth="1"/>
    <col min="5658" max="5659" width="0" style="4" hidden="1" customWidth="1"/>
    <col min="5660" max="5888" width="16.85546875" style="4"/>
    <col min="5889" max="5889" width="17.85546875" style="4" customWidth="1"/>
    <col min="5890" max="5890" width="15.5703125" style="4" customWidth="1"/>
    <col min="5891" max="5891" width="50.42578125" style="4" customWidth="1"/>
    <col min="5892" max="5892" width="5.140625" style="4" customWidth="1"/>
    <col min="5893" max="5893" width="16.85546875" style="4"/>
    <col min="5894" max="5898" width="0" style="4" hidden="1" customWidth="1"/>
    <col min="5899" max="5899" width="16.85546875" style="4"/>
    <col min="5900" max="5900" width="9.7109375" style="4" customWidth="1"/>
    <col min="5901" max="5901" width="14.7109375" style="4" customWidth="1"/>
    <col min="5902" max="5902" width="15.7109375" style="4" customWidth="1"/>
    <col min="5903" max="5903" width="15.42578125" style="4" customWidth="1"/>
    <col min="5904" max="5904" width="15.28515625" style="4" customWidth="1"/>
    <col min="5905" max="5905" width="15.140625" style="4" customWidth="1"/>
    <col min="5906" max="5906" width="15.28515625" style="4" customWidth="1"/>
    <col min="5907" max="5907" width="17.7109375" style="4" bestFit="1" customWidth="1"/>
    <col min="5908" max="5908" width="15.28515625" style="4" customWidth="1"/>
    <col min="5909" max="5909" width="15.7109375" style="4" customWidth="1"/>
    <col min="5910" max="5910" width="14.42578125" style="4" customWidth="1"/>
    <col min="5911" max="5911" width="16" style="4" customWidth="1"/>
    <col min="5912" max="5912" width="15.28515625" style="4" customWidth="1"/>
    <col min="5913" max="5913" width="15.42578125" style="4" customWidth="1"/>
    <col min="5914" max="5915" width="0" style="4" hidden="1" customWidth="1"/>
    <col min="5916" max="6144" width="16.85546875" style="4"/>
    <col min="6145" max="6145" width="17.85546875" style="4" customWidth="1"/>
    <col min="6146" max="6146" width="15.5703125" style="4" customWidth="1"/>
    <col min="6147" max="6147" width="50.42578125" style="4" customWidth="1"/>
    <col min="6148" max="6148" width="5.140625" style="4" customWidth="1"/>
    <col min="6149" max="6149" width="16.85546875" style="4"/>
    <col min="6150" max="6154" width="0" style="4" hidden="1" customWidth="1"/>
    <col min="6155" max="6155" width="16.85546875" style="4"/>
    <col min="6156" max="6156" width="9.7109375" style="4" customWidth="1"/>
    <col min="6157" max="6157" width="14.7109375" style="4" customWidth="1"/>
    <col min="6158" max="6158" width="15.7109375" style="4" customWidth="1"/>
    <col min="6159" max="6159" width="15.42578125" style="4" customWidth="1"/>
    <col min="6160" max="6160" width="15.28515625" style="4" customWidth="1"/>
    <col min="6161" max="6161" width="15.140625" style="4" customWidth="1"/>
    <col min="6162" max="6162" width="15.28515625" style="4" customWidth="1"/>
    <col min="6163" max="6163" width="17.7109375" style="4" bestFit="1" customWidth="1"/>
    <col min="6164" max="6164" width="15.28515625" style="4" customWidth="1"/>
    <col min="6165" max="6165" width="15.7109375" style="4" customWidth="1"/>
    <col min="6166" max="6166" width="14.42578125" style="4" customWidth="1"/>
    <col min="6167" max="6167" width="16" style="4" customWidth="1"/>
    <col min="6168" max="6168" width="15.28515625" style="4" customWidth="1"/>
    <col min="6169" max="6169" width="15.42578125" style="4" customWidth="1"/>
    <col min="6170" max="6171" width="0" style="4" hidden="1" customWidth="1"/>
    <col min="6172" max="6400" width="16.85546875" style="4"/>
    <col min="6401" max="6401" width="17.85546875" style="4" customWidth="1"/>
    <col min="6402" max="6402" width="15.5703125" style="4" customWidth="1"/>
    <col min="6403" max="6403" width="50.42578125" style="4" customWidth="1"/>
    <col min="6404" max="6404" width="5.140625" style="4" customWidth="1"/>
    <col min="6405" max="6405" width="16.85546875" style="4"/>
    <col min="6406" max="6410" width="0" style="4" hidden="1" customWidth="1"/>
    <col min="6411" max="6411" width="16.85546875" style="4"/>
    <col min="6412" max="6412" width="9.7109375" style="4" customWidth="1"/>
    <col min="6413" max="6413" width="14.7109375" style="4" customWidth="1"/>
    <col min="6414" max="6414" width="15.7109375" style="4" customWidth="1"/>
    <col min="6415" max="6415" width="15.42578125" style="4" customWidth="1"/>
    <col min="6416" max="6416" width="15.28515625" style="4" customWidth="1"/>
    <col min="6417" max="6417" width="15.140625" style="4" customWidth="1"/>
    <col min="6418" max="6418" width="15.28515625" style="4" customWidth="1"/>
    <col min="6419" max="6419" width="17.7109375" style="4" bestFit="1" customWidth="1"/>
    <col min="6420" max="6420" width="15.28515625" style="4" customWidth="1"/>
    <col min="6421" max="6421" width="15.7109375" style="4" customWidth="1"/>
    <col min="6422" max="6422" width="14.42578125" style="4" customWidth="1"/>
    <col min="6423" max="6423" width="16" style="4" customWidth="1"/>
    <col min="6424" max="6424" width="15.28515625" style="4" customWidth="1"/>
    <col min="6425" max="6425" width="15.42578125" style="4" customWidth="1"/>
    <col min="6426" max="6427" width="0" style="4" hidden="1" customWidth="1"/>
    <col min="6428" max="6656" width="16.85546875" style="4"/>
    <col min="6657" max="6657" width="17.85546875" style="4" customWidth="1"/>
    <col min="6658" max="6658" width="15.5703125" style="4" customWidth="1"/>
    <col min="6659" max="6659" width="50.42578125" style="4" customWidth="1"/>
    <col min="6660" max="6660" width="5.140625" style="4" customWidth="1"/>
    <col min="6661" max="6661" width="16.85546875" style="4"/>
    <col min="6662" max="6666" width="0" style="4" hidden="1" customWidth="1"/>
    <col min="6667" max="6667" width="16.85546875" style="4"/>
    <col min="6668" max="6668" width="9.7109375" style="4" customWidth="1"/>
    <col min="6669" max="6669" width="14.7109375" style="4" customWidth="1"/>
    <col min="6670" max="6670" width="15.7109375" style="4" customWidth="1"/>
    <col min="6671" max="6671" width="15.42578125" style="4" customWidth="1"/>
    <col min="6672" max="6672" width="15.28515625" style="4" customWidth="1"/>
    <col min="6673" max="6673" width="15.140625" style="4" customWidth="1"/>
    <col min="6674" max="6674" width="15.28515625" style="4" customWidth="1"/>
    <col min="6675" max="6675" width="17.7109375" style="4" bestFit="1" customWidth="1"/>
    <col min="6676" max="6676" width="15.28515625" style="4" customWidth="1"/>
    <col min="6677" max="6677" width="15.7109375" style="4" customWidth="1"/>
    <col min="6678" max="6678" width="14.42578125" style="4" customWidth="1"/>
    <col min="6679" max="6679" width="16" style="4" customWidth="1"/>
    <col min="6680" max="6680" width="15.28515625" style="4" customWidth="1"/>
    <col min="6681" max="6681" width="15.42578125" style="4" customWidth="1"/>
    <col min="6682" max="6683" width="0" style="4" hidden="1" customWidth="1"/>
    <col min="6684" max="6912" width="16.85546875" style="4"/>
    <col min="6913" max="6913" width="17.85546875" style="4" customWidth="1"/>
    <col min="6914" max="6914" width="15.5703125" style="4" customWidth="1"/>
    <col min="6915" max="6915" width="50.42578125" style="4" customWidth="1"/>
    <col min="6916" max="6916" width="5.140625" style="4" customWidth="1"/>
    <col min="6917" max="6917" width="16.85546875" style="4"/>
    <col min="6918" max="6922" width="0" style="4" hidden="1" customWidth="1"/>
    <col min="6923" max="6923" width="16.85546875" style="4"/>
    <col min="6924" max="6924" width="9.7109375" style="4" customWidth="1"/>
    <col min="6925" max="6925" width="14.7109375" style="4" customWidth="1"/>
    <col min="6926" max="6926" width="15.7109375" style="4" customWidth="1"/>
    <col min="6927" max="6927" width="15.42578125" style="4" customWidth="1"/>
    <col min="6928" max="6928" width="15.28515625" style="4" customWidth="1"/>
    <col min="6929" max="6929" width="15.140625" style="4" customWidth="1"/>
    <col min="6930" max="6930" width="15.28515625" style="4" customWidth="1"/>
    <col min="6931" max="6931" width="17.7109375" style="4" bestFit="1" customWidth="1"/>
    <col min="6932" max="6932" width="15.28515625" style="4" customWidth="1"/>
    <col min="6933" max="6933" width="15.7109375" style="4" customWidth="1"/>
    <col min="6934" max="6934" width="14.42578125" style="4" customWidth="1"/>
    <col min="6935" max="6935" width="16" style="4" customWidth="1"/>
    <col min="6936" max="6936" width="15.28515625" style="4" customWidth="1"/>
    <col min="6937" max="6937" width="15.42578125" style="4" customWidth="1"/>
    <col min="6938" max="6939" width="0" style="4" hidden="1" customWidth="1"/>
    <col min="6940" max="7168" width="16.85546875" style="4"/>
    <col min="7169" max="7169" width="17.85546875" style="4" customWidth="1"/>
    <col min="7170" max="7170" width="15.5703125" style="4" customWidth="1"/>
    <col min="7171" max="7171" width="50.42578125" style="4" customWidth="1"/>
    <col min="7172" max="7172" width="5.140625" style="4" customWidth="1"/>
    <col min="7173" max="7173" width="16.85546875" style="4"/>
    <col min="7174" max="7178" width="0" style="4" hidden="1" customWidth="1"/>
    <col min="7179" max="7179" width="16.85546875" style="4"/>
    <col min="7180" max="7180" width="9.7109375" style="4" customWidth="1"/>
    <col min="7181" max="7181" width="14.7109375" style="4" customWidth="1"/>
    <col min="7182" max="7182" width="15.7109375" style="4" customWidth="1"/>
    <col min="7183" max="7183" width="15.42578125" style="4" customWidth="1"/>
    <col min="7184" max="7184" width="15.28515625" style="4" customWidth="1"/>
    <col min="7185" max="7185" width="15.140625" style="4" customWidth="1"/>
    <col min="7186" max="7186" width="15.28515625" style="4" customWidth="1"/>
    <col min="7187" max="7187" width="17.7109375" style="4" bestFit="1" customWidth="1"/>
    <col min="7188" max="7188" width="15.28515625" style="4" customWidth="1"/>
    <col min="7189" max="7189" width="15.7109375" style="4" customWidth="1"/>
    <col min="7190" max="7190" width="14.42578125" style="4" customWidth="1"/>
    <col min="7191" max="7191" width="16" style="4" customWidth="1"/>
    <col min="7192" max="7192" width="15.28515625" style="4" customWidth="1"/>
    <col min="7193" max="7193" width="15.42578125" style="4" customWidth="1"/>
    <col min="7194" max="7195" width="0" style="4" hidden="1" customWidth="1"/>
    <col min="7196" max="7424" width="16.85546875" style="4"/>
    <col min="7425" max="7425" width="17.85546875" style="4" customWidth="1"/>
    <col min="7426" max="7426" width="15.5703125" style="4" customWidth="1"/>
    <col min="7427" max="7427" width="50.42578125" style="4" customWidth="1"/>
    <col min="7428" max="7428" width="5.140625" style="4" customWidth="1"/>
    <col min="7429" max="7429" width="16.85546875" style="4"/>
    <col min="7430" max="7434" width="0" style="4" hidden="1" customWidth="1"/>
    <col min="7435" max="7435" width="16.85546875" style="4"/>
    <col min="7436" max="7436" width="9.7109375" style="4" customWidth="1"/>
    <col min="7437" max="7437" width="14.7109375" style="4" customWidth="1"/>
    <col min="7438" max="7438" width="15.7109375" style="4" customWidth="1"/>
    <col min="7439" max="7439" width="15.42578125" style="4" customWidth="1"/>
    <col min="7440" max="7440" width="15.28515625" style="4" customWidth="1"/>
    <col min="7441" max="7441" width="15.140625" style="4" customWidth="1"/>
    <col min="7442" max="7442" width="15.28515625" style="4" customWidth="1"/>
    <col min="7443" max="7443" width="17.7109375" style="4" bestFit="1" customWidth="1"/>
    <col min="7444" max="7444" width="15.28515625" style="4" customWidth="1"/>
    <col min="7445" max="7445" width="15.7109375" style="4" customWidth="1"/>
    <col min="7446" max="7446" width="14.42578125" style="4" customWidth="1"/>
    <col min="7447" max="7447" width="16" style="4" customWidth="1"/>
    <col min="7448" max="7448" width="15.28515625" style="4" customWidth="1"/>
    <col min="7449" max="7449" width="15.42578125" style="4" customWidth="1"/>
    <col min="7450" max="7451" width="0" style="4" hidden="1" customWidth="1"/>
    <col min="7452" max="7680" width="16.85546875" style="4"/>
    <col min="7681" max="7681" width="17.85546875" style="4" customWidth="1"/>
    <col min="7682" max="7682" width="15.5703125" style="4" customWidth="1"/>
    <col min="7683" max="7683" width="50.42578125" style="4" customWidth="1"/>
    <col min="7684" max="7684" width="5.140625" style="4" customWidth="1"/>
    <col min="7685" max="7685" width="16.85546875" style="4"/>
    <col min="7686" max="7690" width="0" style="4" hidden="1" customWidth="1"/>
    <col min="7691" max="7691" width="16.85546875" style="4"/>
    <col min="7692" max="7692" width="9.7109375" style="4" customWidth="1"/>
    <col min="7693" max="7693" width="14.7109375" style="4" customWidth="1"/>
    <col min="7694" max="7694" width="15.7109375" style="4" customWidth="1"/>
    <col min="7695" max="7695" width="15.42578125" style="4" customWidth="1"/>
    <col min="7696" max="7696" width="15.28515625" style="4" customWidth="1"/>
    <col min="7697" max="7697" width="15.140625" style="4" customWidth="1"/>
    <col min="7698" max="7698" width="15.28515625" style="4" customWidth="1"/>
    <col min="7699" max="7699" width="17.7109375" style="4" bestFit="1" customWidth="1"/>
    <col min="7700" max="7700" width="15.28515625" style="4" customWidth="1"/>
    <col min="7701" max="7701" width="15.7109375" style="4" customWidth="1"/>
    <col min="7702" max="7702" width="14.42578125" style="4" customWidth="1"/>
    <col min="7703" max="7703" width="16" style="4" customWidth="1"/>
    <col min="7704" max="7704" width="15.28515625" style="4" customWidth="1"/>
    <col min="7705" max="7705" width="15.42578125" style="4" customWidth="1"/>
    <col min="7706" max="7707" width="0" style="4" hidden="1" customWidth="1"/>
    <col min="7708" max="7936" width="16.85546875" style="4"/>
    <col min="7937" max="7937" width="17.85546875" style="4" customWidth="1"/>
    <col min="7938" max="7938" width="15.5703125" style="4" customWidth="1"/>
    <col min="7939" max="7939" width="50.42578125" style="4" customWidth="1"/>
    <col min="7940" max="7940" width="5.140625" style="4" customWidth="1"/>
    <col min="7941" max="7941" width="16.85546875" style="4"/>
    <col min="7942" max="7946" width="0" style="4" hidden="1" customWidth="1"/>
    <col min="7947" max="7947" width="16.85546875" style="4"/>
    <col min="7948" max="7948" width="9.7109375" style="4" customWidth="1"/>
    <col min="7949" max="7949" width="14.7109375" style="4" customWidth="1"/>
    <col min="7950" max="7950" width="15.7109375" style="4" customWidth="1"/>
    <col min="7951" max="7951" width="15.42578125" style="4" customWidth="1"/>
    <col min="7952" max="7952" width="15.28515625" style="4" customWidth="1"/>
    <col min="7953" max="7953" width="15.140625" style="4" customWidth="1"/>
    <col min="7954" max="7954" width="15.28515625" style="4" customWidth="1"/>
    <col min="7955" max="7955" width="17.7109375" style="4" bestFit="1" customWidth="1"/>
    <col min="7956" max="7956" width="15.28515625" style="4" customWidth="1"/>
    <col min="7957" max="7957" width="15.7109375" style="4" customWidth="1"/>
    <col min="7958" max="7958" width="14.42578125" style="4" customWidth="1"/>
    <col min="7959" max="7959" width="16" style="4" customWidth="1"/>
    <col min="7960" max="7960" width="15.28515625" style="4" customWidth="1"/>
    <col min="7961" max="7961" width="15.42578125" style="4" customWidth="1"/>
    <col min="7962" max="7963" width="0" style="4" hidden="1" customWidth="1"/>
    <col min="7964" max="8192" width="16.85546875" style="4"/>
    <col min="8193" max="8193" width="17.85546875" style="4" customWidth="1"/>
    <col min="8194" max="8194" width="15.5703125" style="4" customWidth="1"/>
    <col min="8195" max="8195" width="50.42578125" style="4" customWidth="1"/>
    <col min="8196" max="8196" width="5.140625" style="4" customWidth="1"/>
    <col min="8197" max="8197" width="16.85546875" style="4"/>
    <col min="8198" max="8202" width="0" style="4" hidden="1" customWidth="1"/>
    <col min="8203" max="8203" width="16.85546875" style="4"/>
    <col min="8204" max="8204" width="9.7109375" style="4" customWidth="1"/>
    <col min="8205" max="8205" width="14.7109375" style="4" customWidth="1"/>
    <col min="8206" max="8206" width="15.7109375" style="4" customWidth="1"/>
    <col min="8207" max="8207" width="15.42578125" style="4" customWidth="1"/>
    <col min="8208" max="8208" width="15.28515625" style="4" customWidth="1"/>
    <col min="8209" max="8209" width="15.140625" style="4" customWidth="1"/>
    <col min="8210" max="8210" width="15.28515625" style="4" customWidth="1"/>
    <col min="8211" max="8211" width="17.7109375" style="4" bestFit="1" customWidth="1"/>
    <col min="8212" max="8212" width="15.28515625" style="4" customWidth="1"/>
    <col min="8213" max="8213" width="15.7109375" style="4" customWidth="1"/>
    <col min="8214" max="8214" width="14.42578125" style="4" customWidth="1"/>
    <col min="8215" max="8215" width="16" style="4" customWidth="1"/>
    <col min="8216" max="8216" width="15.28515625" style="4" customWidth="1"/>
    <col min="8217" max="8217" width="15.42578125" style="4" customWidth="1"/>
    <col min="8218" max="8219" width="0" style="4" hidden="1" customWidth="1"/>
    <col min="8220" max="8448" width="16.85546875" style="4"/>
    <col min="8449" max="8449" width="17.85546875" style="4" customWidth="1"/>
    <col min="8450" max="8450" width="15.5703125" style="4" customWidth="1"/>
    <col min="8451" max="8451" width="50.42578125" style="4" customWidth="1"/>
    <col min="8452" max="8452" width="5.140625" style="4" customWidth="1"/>
    <col min="8453" max="8453" width="16.85546875" style="4"/>
    <col min="8454" max="8458" width="0" style="4" hidden="1" customWidth="1"/>
    <col min="8459" max="8459" width="16.85546875" style="4"/>
    <col min="8460" max="8460" width="9.7109375" style="4" customWidth="1"/>
    <col min="8461" max="8461" width="14.7109375" style="4" customWidth="1"/>
    <col min="8462" max="8462" width="15.7109375" style="4" customWidth="1"/>
    <col min="8463" max="8463" width="15.42578125" style="4" customWidth="1"/>
    <col min="8464" max="8464" width="15.28515625" style="4" customWidth="1"/>
    <col min="8465" max="8465" width="15.140625" style="4" customWidth="1"/>
    <col min="8466" max="8466" width="15.28515625" style="4" customWidth="1"/>
    <col min="8467" max="8467" width="17.7109375" style="4" bestFit="1" customWidth="1"/>
    <col min="8468" max="8468" width="15.28515625" style="4" customWidth="1"/>
    <col min="8469" max="8469" width="15.7109375" style="4" customWidth="1"/>
    <col min="8470" max="8470" width="14.42578125" style="4" customWidth="1"/>
    <col min="8471" max="8471" width="16" style="4" customWidth="1"/>
    <col min="8472" max="8472" width="15.28515625" style="4" customWidth="1"/>
    <col min="8473" max="8473" width="15.42578125" style="4" customWidth="1"/>
    <col min="8474" max="8475" width="0" style="4" hidden="1" customWidth="1"/>
    <col min="8476" max="8704" width="16.85546875" style="4"/>
    <col min="8705" max="8705" width="17.85546875" style="4" customWidth="1"/>
    <col min="8706" max="8706" width="15.5703125" style="4" customWidth="1"/>
    <col min="8707" max="8707" width="50.42578125" style="4" customWidth="1"/>
    <col min="8708" max="8708" width="5.140625" style="4" customWidth="1"/>
    <col min="8709" max="8709" width="16.85546875" style="4"/>
    <col min="8710" max="8714" width="0" style="4" hidden="1" customWidth="1"/>
    <col min="8715" max="8715" width="16.85546875" style="4"/>
    <col min="8716" max="8716" width="9.7109375" style="4" customWidth="1"/>
    <col min="8717" max="8717" width="14.7109375" style="4" customWidth="1"/>
    <col min="8718" max="8718" width="15.7109375" style="4" customWidth="1"/>
    <col min="8719" max="8719" width="15.42578125" style="4" customWidth="1"/>
    <col min="8720" max="8720" width="15.28515625" style="4" customWidth="1"/>
    <col min="8721" max="8721" width="15.140625" style="4" customWidth="1"/>
    <col min="8722" max="8722" width="15.28515625" style="4" customWidth="1"/>
    <col min="8723" max="8723" width="17.7109375" style="4" bestFit="1" customWidth="1"/>
    <col min="8724" max="8724" width="15.28515625" style="4" customWidth="1"/>
    <col min="8725" max="8725" width="15.7109375" style="4" customWidth="1"/>
    <col min="8726" max="8726" width="14.42578125" style="4" customWidth="1"/>
    <col min="8727" max="8727" width="16" style="4" customWidth="1"/>
    <col min="8728" max="8728" width="15.28515625" style="4" customWidth="1"/>
    <col min="8729" max="8729" width="15.42578125" style="4" customWidth="1"/>
    <col min="8730" max="8731" width="0" style="4" hidden="1" customWidth="1"/>
    <col min="8732" max="8960" width="16.85546875" style="4"/>
    <col min="8961" max="8961" width="17.85546875" style="4" customWidth="1"/>
    <col min="8962" max="8962" width="15.5703125" style="4" customWidth="1"/>
    <col min="8963" max="8963" width="50.42578125" style="4" customWidth="1"/>
    <col min="8964" max="8964" width="5.140625" style="4" customWidth="1"/>
    <col min="8965" max="8965" width="16.85546875" style="4"/>
    <col min="8966" max="8970" width="0" style="4" hidden="1" customWidth="1"/>
    <col min="8971" max="8971" width="16.85546875" style="4"/>
    <col min="8972" max="8972" width="9.7109375" style="4" customWidth="1"/>
    <col min="8973" max="8973" width="14.7109375" style="4" customWidth="1"/>
    <col min="8974" max="8974" width="15.7109375" style="4" customWidth="1"/>
    <col min="8975" max="8975" width="15.42578125" style="4" customWidth="1"/>
    <col min="8976" max="8976" width="15.28515625" style="4" customWidth="1"/>
    <col min="8977" max="8977" width="15.140625" style="4" customWidth="1"/>
    <col min="8978" max="8978" width="15.28515625" style="4" customWidth="1"/>
    <col min="8979" max="8979" width="17.7109375" style="4" bestFit="1" customWidth="1"/>
    <col min="8980" max="8980" width="15.28515625" style="4" customWidth="1"/>
    <col min="8981" max="8981" width="15.7109375" style="4" customWidth="1"/>
    <col min="8982" max="8982" width="14.42578125" style="4" customWidth="1"/>
    <col min="8983" max="8983" width="16" style="4" customWidth="1"/>
    <col min="8984" max="8984" width="15.28515625" style="4" customWidth="1"/>
    <col min="8985" max="8985" width="15.42578125" style="4" customWidth="1"/>
    <col min="8986" max="8987" width="0" style="4" hidden="1" customWidth="1"/>
    <col min="8988" max="9216" width="16.85546875" style="4"/>
    <col min="9217" max="9217" width="17.85546875" style="4" customWidth="1"/>
    <col min="9218" max="9218" width="15.5703125" style="4" customWidth="1"/>
    <col min="9219" max="9219" width="50.42578125" style="4" customWidth="1"/>
    <col min="9220" max="9220" width="5.140625" style="4" customWidth="1"/>
    <col min="9221" max="9221" width="16.85546875" style="4"/>
    <col min="9222" max="9226" width="0" style="4" hidden="1" customWidth="1"/>
    <col min="9227" max="9227" width="16.85546875" style="4"/>
    <col min="9228" max="9228" width="9.7109375" style="4" customWidth="1"/>
    <col min="9229" max="9229" width="14.7109375" style="4" customWidth="1"/>
    <col min="9230" max="9230" width="15.7109375" style="4" customWidth="1"/>
    <col min="9231" max="9231" width="15.42578125" style="4" customWidth="1"/>
    <col min="9232" max="9232" width="15.28515625" style="4" customWidth="1"/>
    <col min="9233" max="9233" width="15.140625" style="4" customWidth="1"/>
    <col min="9234" max="9234" width="15.28515625" style="4" customWidth="1"/>
    <col min="9235" max="9235" width="17.7109375" style="4" bestFit="1" customWidth="1"/>
    <col min="9236" max="9236" width="15.28515625" style="4" customWidth="1"/>
    <col min="9237" max="9237" width="15.7109375" style="4" customWidth="1"/>
    <col min="9238" max="9238" width="14.42578125" style="4" customWidth="1"/>
    <col min="9239" max="9239" width="16" style="4" customWidth="1"/>
    <col min="9240" max="9240" width="15.28515625" style="4" customWidth="1"/>
    <col min="9241" max="9241" width="15.42578125" style="4" customWidth="1"/>
    <col min="9242" max="9243" width="0" style="4" hidden="1" customWidth="1"/>
    <col min="9244" max="9472" width="16.85546875" style="4"/>
    <col min="9473" max="9473" width="17.85546875" style="4" customWidth="1"/>
    <col min="9474" max="9474" width="15.5703125" style="4" customWidth="1"/>
    <col min="9475" max="9475" width="50.42578125" style="4" customWidth="1"/>
    <col min="9476" max="9476" width="5.140625" style="4" customWidth="1"/>
    <col min="9477" max="9477" width="16.85546875" style="4"/>
    <col min="9478" max="9482" width="0" style="4" hidden="1" customWidth="1"/>
    <col min="9483" max="9483" width="16.85546875" style="4"/>
    <col min="9484" max="9484" width="9.7109375" style="4" customWidth="1"/>
    <col min="9485" max="9485" width="14.7109375" style="4" customWidth="1"/>
    <col min="9486" max="9486" width="15.7109375" style="4" customWidth="1"/>
    <col min="9487" max="9487" width="15.42578125" style="4" customWidth="1"/>
    <col min="9488" max="9488" width="15.28515625" style="4" customWidth="1"/>
    <col min="9489" max="9489" width="15.140625" style="4" customWidth="1"/>
    <col min="9490" max="9490" width="15.28515625" style="4" customWidth="1"/>
    <col min="9491" max="9491" width="17.7109375" style="4" bestFit="1" customWidth="1"/>
    <col min="9492" max="9492" width="15.28515625" style="4" customWidth="1"/>
    <col min="9493" max="9493" width="15.7109375" style="4" customWidth="1"/>
    <col min="9494" max="9494" width="14.42578125" style="4" customWidth="1"/>
    <col min="9495" max="9495" width="16" style="4" customWidth="1"/>
    <col min="9496" max="9496" width="15.28515625" style="4" customWidth="1"/>
    <col min="9497" max="9497" width="15.42578125" style="4" customWidth="1"/>
    <col min="9498" max="9499" width="0" style="4" hidden="1" customWidth="1"/>
    <col min="9500" max="9728" width="16.85546875" style="4"/>
    <col min="9729" max="9729" width="17.85546875" style="4" customWidth="1"/>
    <col min="9730" max="9730" width="15.5703125" style="4" customWidth="1"/>
    <col min="9731" max="9731" width="50.42578125" style="4" customWidth="1"/>
    <col min="9732" max="9732" width="5.140625" style="4" customWidth="1"/>
    <col min="9733" max="9733" width="16.85546875" style="4"/>
    <col min="9734" max="9738" width="0" style="4" hidden="1" customWidth="1"/>
    <col min="9739" max="9739" width="16.85546875" style="4"/>
    <col min="9740" max="9740" width="9.7109375" style="4" customWidth="1"/>
    <col min="9741" max="9741" width="14.7109375" style="4" customWidth="1"/>
    <col min="9742" max="9742" width="15.7109375" style="4" customWidth="1"/>
    <col min="9743" max="9743" width="15.42578125" style="4" customWidth="1"/>
    <col min="9744" max="9744" width="15.28515625" style="4" customWidth="1"/>
    <col min="9745" max="9745" width="15.140625" style="4" customWidth="1"/>
    <col min="9746" max="9746" width="15.28515625" style="4" customWidth="1"/>
    <col min="9747" max="9747" width="17.7109375" style="4" bestFit="1" customWidth="1"/>
    <col min="9748" max="9748" width="15.28515625" style="4" customWidth="1"/>
    <col min="9749" max="9749" width="15.7109375" style="4" customWidth="1"/>
    <col min="9750" max="9750" width="14.42578125" style="4" customWidth="1"/>
    <col min="9751" max="9751" width="16" style="4" customWidth="1"/>
    <col min="9752" max="9752" width="15.28515625" style="4" customWidth="1"/>
    <col min="9753" max="9753" width="15.42578125" style="4" customWidth="1"/>
    <col min="9754" max="9755" width="0" style="4" hidden="1" customWidth="1"/>
    <col min="9756" max="9984" width="16.85546875" style="4"/>
    <col min="9985" max="9985" width="17.85546875" style="4" customWidth="1"/>
    <col min="9986" max="9986" width="15.5703125" style="4" customWidth="1"/>
    <col min="9987" max="9987" width="50.42578125" style="4" customWidth="1"/>
    <col min="9988" max="9988" width="5.140625" style="4" customWidth="1"/>
    <col min="9989" max="9989" width="16.85546875" style="4"/>
    <col min="9990" max="9994" width="0" style="4" hidden="1" customWidth="1"/>
    <col min="9995" max="9995" width="16.85546875" style="4"/>
    <col min="9996" max="9996" width="9.7109375" style="4" customWidth="1"/>
    <col min="9997" max="9997" width="14.7109375" style="4" customWidth="1"/>
    <col min="9998" max="9998" width="15.7109375" style="4" customWidth="1"/>
    <col min="9999" max="9999" width="15.42578125" style="4" customWidth="1"/>
    <col min="10000" max="10000" width="15.28515625" style="4" customWidth="1"/>
    <col min="10001" max="10001" width="15.140625" style="4" customWidth="1"/>
    <col min="10002" max="10002" width="15.28515625" style="4" customWidth="1"/>
    <col min="10003" max="10003" width="17.7109375" style="4" bestFit="1" customWidth="1"/>
    <col min="10004" max="10004" width="15.28515625" style="4" customWidth="1"/>
    <col min="10005" max="10005" width="15.7109375" style="4" customWidth="1"/>
    <col min="10006" max="10006" width="14.42578125" style="4" customWidth="1"/>
    <col min="10007" max="10007" width="16" style="4" customWidth="1"/>
    <col min="10008" max="10008" width="15.28515625" style="4" customWidth="1"/>
    <col min="10009" max="10009" width="15.42578125" style="4" customWidth="1"/>
    <col min="10010" max="10011" width="0" style="4" hidden="1" customWidth="1"/>
    <col min="10012" max="10240" width="16.85546875" style="4"/>
    <col min="10241" max="10241" width="17.85546875" style="4" customWidth="1"/>
    <col min="10242" max="10242" width="15.5703125" style="4" customWidth="1"/>
    <col min="10243" max="10243" width="50.42578125" style="4" customWidth="1"/>
    <col min="10244" max="10244" width="5.140625" style="4" customWidth="1"/>
    <col min="10245" max="10245" width="16.85546875" style="4"/>
    <col min="10246" max="10250" width="0" style="4" hidden="1" customWidth="1"/>
    <col min="10251" max="10251" width="16.85546875" style="4"/>
    <col min="10252" max="10252" width="9.7109375" style="4" customWidth="1"/>
    <col min="10253" max="10253" width="14.7109375" style="4" customWidth="1"/>
    <col min="10254" max="10254" width="15.7109375" style="4" customWidth="1"/>
    <col min="10255" max="10255" width="15.42578125" style="4" customWidth="1"/>
    <col min="10256" max="10256" width="15.28515625" style="4" customWidth="1"/>
    <col min="10257" max="10257" width="15.140625" style="4" customWidth="1"/>
    <col min="10258" max="10258" width="15.28515625" style="4" customWidth="1"/>
    <col min="10259" max="10259" width="17.7109375" style="4" bestFit="1" customWidth="1"/>
    <col min="10260" max="10260" width="15.28515625" style="4" customWidth="1"/>
    <col min="10261" max="10261" width="15.7109375" style="4" customWidth="1"/>
    <col min="10262" max="10262" width="14.42578125" style="4" customWidth="1"/>
    <col min="10263" max="10263" width="16" style="4" customWidth="1"/>
    <col min="10264" max="10264" width="15.28515625" style="4" customWidth="1"/>
    <col min="10265" max="10265" width="15.42578125" style="4" customWidth="1"/>
    <col min="10266" max="10267" width="0" style="4" hidden="1" customWidth="1"/>
    <col min="10268" max="10496" width="16.85546875" style="4"/>
    <col min="10497" max="10497" width="17.85546875" style="4" customWidth="1"/>
    <col min="10498" max="10498" width="15.5703125" style="4" customWidth="1"/>
    <col min="10499" max="10499" width="50.42578125" style="4" customWidth="1"/>
    <col min="10500" max="10500" width="5.140625" style="4" customWidth="1"/>
    <col min="10501" max="10501" width="16.85546875" style="4"/>
    <col min="10502" max="10506" width="0" style="4" hidden="1" customWidth="1"/>
    <col min="10507" max="10507" width="16.85546875" style="4"/>
    <col min="10508" max="10508" width="9.7109375" style="4" customWidth="1"/>
    <col min="10509" max="10509" width="14.7109375" style="4" customWidth="1"/>
    <col min="10510" max="10510" width="15.7109375" style="4" customWidth="1"/>
    <col min="10511" max="10511" width="15.42578125" style="4" customWidth="1"/>
    <col min="10512" max="10512" width="15.28515625" style="4" customWidth="1"/>
    <col min="10513" max="10513" width="15.140625" style="4" customWidth="1"/>
    <col min="10514" max="10514" width="15.28515625" style="4" customWidth="1"/>
    <col min="10515" max="10515" width="17.7109375" style="4" bestFit="1" customWidth="1"/>
    <col min="10516" max="10516" width="15.28515625" style="4" customWidth="1"/>
    <col min="10517" max="10517" width="15.7109375" style="4" customWidth="1"/>
    <col min="10518" max="10518" width="14.42578125" style="4" customWidth="1"/>
    <col min="10519" max="10519" width="16" style="4" customWidth="1"/>
    <col min="10520" max="10520" width="15.28515625" style="4" customWidth="1"/>
    <col min="10521" max="10521" width="15.42578125" style="4" customWidth="1"/>
    <col min="10522" max="10523" width="0" style="4" hidden="1" customWidth="1"/>
    <col min="10524" max="10752" width="16.85546875" style="4"/>
    <col min="10753" max="10753" width="17.85546875" style="4" customWidth="1"/>
    <col min="10754" max="10754" width="15.5703125" style="4" customWidth="1"/>
    <col min="10755" max="10755" width="50.42578125" style="4" customWidth="1"/>
    <col min="10756" max="10756" width="5.140625" style="4" customWidth="1"/>
    <col min="10757" max="10757" width="16.85546875" style="4"/>
    <col min="10758" max="10762" width="0" style="4" hidden="1" customWidth="1"/>
    <col min="10763" max="10763" width="16.85546875" style="4"/>
    <col min="10764" max="10764" width="9.7109375" style="4" customWidth="1"/>
    <col min="10765" max="10765" width="14.7109375" style="4" customWidth="1"/>
    <col min="10766" max="10766" width="15.7109375" style="4" customWidth="1"/>
    <col min="10767" max="10767" width="15.42578125" style="4" customWidth="1"/>
    <col min="10768" max="10768" width="15.28515625" style="4" customWidth="1"/>
    <col min="10769" max="10769" width="15.140625" style="4" customWidth="1"/>
    <col min="10770" max="10770" width="15.28515625" style="4" customWidth="1"/>
    <col min="10771" max="10771" width="17.7109375" style="4" bestFit="1" customWidth="1"/>
    <col min="10772" max="10772" width="15.28515625" style="4" customWidth="1"/>
    <col min="10773" max="10773" width="15.7109375" style="4" customWidth="1"/>
    <col min="10774" max="10774" width="14.42578125" style="4" customWidth="1"/>
    <col min="10775" max="10775" width="16" style="4" customWidth="1"/>
    <col min="10776" max="10776" width="15.28515625" style="4" customWidth="1"/>
    <col min="10777" max="10777" width="15.42578125" style="4" customWidth="1"/>
    <col min="10778" max="10779" width="0" style="4" hidden="1" customWidth="1"/>
    <col min="10780" max="11008" width="16.85546875" style="4"/>
    <col min="11009" max="11009" width="17.85546875" style="4" customWidth="1"/>
    <col min="11010" max="11010" width="15.5703125" style="4" customWidth="1"/>
    <col min="11011" max="11011" width="50.42578125" style="4" customWidth="1"/>
    <col min="11012" max="11012" width="5.140625" style="4" customWidth="1"/>
    <col min="11013" max="11013" width="16.85546875" style="4"/>
    <col min="11014" max="11018" width="0" style="4" hidden="1" customWidth="1"/>
    <col min="11019" max="11019" width="16.85546875" style="4"/>
    <col min="11020" max="11020" width="9.7109375" style="4" customWidth="1"/>
    <col min="11021" max="11021" width="14.7109375" style="4" customWidth="1"/>
    <col min="11022" max="11022" width="15.7109375" style="4" customWidth="1"/>
    <col min="11023" max="11023" width="15.42578125" style="4" customWidth="1"/>
    <col min="11024" max="11024" width="15.28515625" style="4" customWidth="1"/>
    <col min="11025" max="11025" width="15.140625" style="4" customWidth="1"/>
    <col min="11026" max="11026" width="15.28515625" style="4" customWidth="1"/>
    <col min="11027" max="11027" width="17.7109375" style="4" bestFit="1" customWidth="1"/>
    <col min="11028" max="11028" width="15.28515625" style="4" customWidth="1"/>
    <col min="11029" max="11029" width="15.7109375" style="4" customWidth="1"/>
    <col min="11030" max="11030" width="14.42578125" style="4" customWidth="1"/>
    <col min="11031" max="11031" width="16" style="4" customWidth="1"/>
    <col min="11032" max="11032" width="15.28515625" style="4" customWidth="1"/>
    <col min="11033" max="11033" width="15.42578125" style="4" customWidth="1"/>
    <col min="11034" max="11035" width="0" style="4" hidden="1" customWidth="1"/>
    <col min="11036" max="11264" width="16.85546875" style="4"/>
    <col min="11265" max="11265" width="17.85546875" style="4" customWidth="1"/>
    <col min="11266" max="11266" width="15.5703125" style="4" customWidth="1"/>
    <col min="11267" max="11267" width="50.42578125" style="4" customWidth="1"/>
    <col min="11268" max="11268" width="5.140625" style="4" customWidth="1"/>
    <col min="11269" max="11269" width="16.85546875" style="4"/>
    <col min="11270" max="11274" width="0" style="4" hidden="1" customWidth="1"/>
    <col min="11275" max="11275" width="16.85546875" style="4"/>
    <col min="11276" max="11276" width="9.7109375" style="4" customWidth="1"/>
    <col min="11277" max="11277" width="14.7109375" style="4" customWidth="1"/>
    <col min="11278" max="11278" width="15.7109375" style="4" customWidth="1"/>
    <col min="11279" max="11279" width="15.42578125" style="4" customWidth="1"/>
    <col min="11280" max="11280" width="15.28515625" style="4" customWidth="1"/>
    <col min="11281" max="11281" width="15.140625" style="4" customWidth="1"/>
    <col min="11282" max="11282" width="15.28515625" style="4" customWidth="1"/>
    <col min="11283" max="11283" width="17.7109375" style="4" bestFit="1" customWidth="1"/>
    <col min="11284" max="11284" width="15.28515625" style="4" customWidth="1"/>
    <col min="11285" max="11285" width="15.7109375" style="4" customWidth="1"/>
    <col min="11286" max="11286" width="14.42578125" style="4" customWidth="1"/>
    <col min="11287" max="11287" width="16" style="4" customWidth="1"/>
    <col min="11288" max="11288" width="15.28515625" style="4" customWidth="1"/>
    <col min="11289" max="11289" width="15.42578125" style="4" customWidth="1"/>
    <col min="11290" max="11291" width="0" style="4" hidden="1" customWidth="1"/>
    <col min="11292" max="11520" width="16.85546875" style="4"/>
    <col min="11521" max="11521" width="17.85546875" style="4" customWidth="1"/>
    <col min="11522" max="11522" width="15.5703125" style="4" customWidth="1"/>
    <col min="11523" max="11523" width="50.42578125" style="4" customWidth="1"/>
    <col min="11524" max="11524" width="5.140625" style="4" customWidth="1"/>
    <col min="11525" max="11525" width="16.85546875" style="4"/>
    <col min="11526" max="11530" width="0" style="4" hidden="1" customWidth="1"/>
    <col min="11531" max="11531" width="16.85546875" style="4"/>
    <col min="11532" max="11532" width="9.7109375" style="4" customWidth="1"/>
    <col min="11533" max="11533" width="14.7109375" style="4" customWidth="1"/>
    <col min="11534" max="11534" width="15.7109375" style="4" customWidth="1"/>
    <col min="11535" max="11535" width="15.42578125" style="4" customWidth="1"/>
    <col min="11536" max="11536" width="15.28515625" style="4" customWidth="1"/>
    <col min="11537" max="11537" width="15.140625" style="4" customWidth="1"/>
    <col min="11538" max="11538" width="15.28515625" style="4" customWidth="1"/>
    <col min="11539" max="11539" width="17.7109375" style="4" bestFit="1" customWidth="1"/>
    <col min="11540" max="11540" width="15.28515625" style="4" customWidth="1"/>
    <col min="11541" max="11541" width="15.7109375" style="4" customWidth="1"/>
    <col min="11542" max="11542" width="14.42578125" style="4" customWidth="1"/>
    <col min="11543" max="11543" width="16" style="4" customWidth="1"/>
    <col min="11544" max="11544" width="15.28515625" style="4" customWidth="1"/>
    <col min="11545" max="11545" width="15.42578125" style="4" customWidth="1"/>
    <col min="11546" max="11547" width="0" style="4" hidden="1" customWidth="1"/>
    <col min="11548" max="11776" width="16.85546875" style="4"/>
    <col min="11777" max="11777" width="17.85546875" style="4" customWidth="1"/>
    <col min="11778" max="11778" width="15.5703125" style="4" customWidth="1"/>
    <col min="11779" max="11779" width="50.42578125" style="4" customWidth="1"/>
    <col min="11780" max="11780" width="5.140625" style="4" customWidth="1"/>
    <col min="11781" max="11781" width="16.85546875" style="4"/>
    <col min="11782" max="11786" width="0" style="4" hidden="1" customWidth="1"/>
    <col min="11787" max="11787" width="16.85546875" style="4"/>
    <col min="11788" max="11788" width="9.7109375" style="4" customWidth="1"/>
    <col min="11789" max="11789" width="14.7109375" style="4" customWidth="1"/>
    <col min="11790" max="11790" width="15.7109375" style="4" customWidth="1"/>
    <col min="11791" max="11791" width="15.42578125" style="4" customWidth="1"/>
    <col min="11792" max="11792" width="15.28515625" style="4" customWidth="1"/>
    <col min="11793" max="11793" width="15.140625" style="4" customWidth="1"/>
    <col min="11794" max="11794" width="15.28515625" style="4" customWidth="1"/>
    <col min="11795" max="11795" width="17.7109375" style="4" bestFit="1" customWidth="1"/>
    <col min="11796" max="11796" width="15.28515625" style="4" customWidth="1"/>
    <col min="11797" max="11797" width="15.7109375" style="4" customWidth="1"/>
    <col min="11798" max="11798" width="14.42578125" style="4" customWidth="1"/>
    <col min="11799" max="11799" width="16" style="4" customWidth="1"/>
    <col min="11800" max="11800" width="15.28515625" style="4" customWidth="1"/>
    <col min="11801" max="11801" width="15.42578125" style="4" customWidth="1"/>
    <col min="11802" max="11803" width="0" style="4" hidden="1" customWidth="1"/>
    <col min="11804" max="12032" width="16.85546875" style="4"/>
    <col min="12033" max="12033" width="17.85546875" style="4" customWidth="1"/>
    <col min="12034" max="12034" width="15.5703125" style="4" customWidth="1"/>
    <col min="12035" max="12035" width="50.42578125" style="4" customWidth="1"/>
    <col min="12036" max="12036" width="5.140625" style="4" customWidth="1"/>
    <col min="12037" max="12037" width="16.85546875" style="4"/>
    <col min="12038" max="12042" width="0" style="4" hidden="1" customWidth="1"/>
    <col min="12043" max="12043" width="16.85546875" style="4"/>
    <col min="12044" max="12044" width="9.7109375" style="4" customWidth="1"/>
    <col min="12045" max="12045" width="14.7109375" style="4" customWidth="1"/>
    <col min="12046" max="12046" width="15.7109375" style="4" customWidth="1"/>
    <col min="12047" max="12047" width="15.42578125" style="4" customWidth="1"/>
    <col min="12048" max="12048" width="15.28515625" style="4" customWidth="1"/>
    <col min="12049" max="12049" width="15.140625" style="4" customWidth="1"/>
    <col min="12050" max="12050" width="15.28515625" style="4" customWidth="1"/>
    <col min="12051" max="12051" width="17.7109375" style="4" bestFit="1" customWidth="1"/>
    <col min="12052" max="12052" width="15.28515625" style="4" customWidth="1"/>
    <col min="12053" max="12053" width="15.7109375" style="4" customWidth="1"/>
    <col min="12054" max="12054" width="14.42578125" style="4" customWidth="1"/>
    <col min="12055" max="12055" width="16" style="4" customWidth="1"/>
    <col min="12056" max="12056" width="15.28515625" style="4" customWidth="1"/>
    <col min="12057" max="12057" width="15.42578125" style="4" customWidth="1"/>
    <col min="12058" max="12059" width="0" style="4" hidden="1" customWidth="1"/>
    <col min="12060" max="12288" width="16.85546875" style="4"/>
    <col min="12289" max="12289" width="17.85546875" style="4" customWidth="1"/>
    <col min="12290" max="12290" width="15.5703125" style="4" customWidth="1"/>
    <col min="12291" max="12291" width="50.42578125" style="4" customWidth="1"/>
    <col min="12292" max="12292" width="5.140625" style="4" customWidth="1"/>
    <col min="12293" max="12293" width="16.85546875" style="4"/>
    <col min="12294" max="12298" width="0" style="4" hidden="1" customWidth="1"/>
    <col min="12299" max="12299" width="16.85546875" style="4"/>
    <col min="12300" max="12300" width="9.7109375" style="4" customWidth="1"/>
    <col min="12301" max="12301" width="14.7109375" style="4" customWidth="1"/>
    <col min="12302" max="12302" width="15.7109375" style="4" customWidth="1"/>
    <col min="12303" max="12303" width="15.42578125" style="4" customWidth="1"/>
    <col min="12304" max="12304" width="15.28515625" style="4" customWidth="1"/>
    <col min="12305" max="12305" width="15.140625" style="4" customWidth="1"/>
    <col min="12306" max="12306" width="15.28515625" style="4" customWidth="1"/>
    <col min="12307" max="12307" width="17.7109375" style="4" bestFit="1" customWidth="1"/>
    <col min="12308" max="12308" width="15.28515625" style="4" customWidth="1"/>
    <col min="12309" max="12309" width="15.7109375" style="4" customWidth="1"/>
    <col min="12310" max="12310" width="14.42578125" style="4" customWidth="1"/>
    <col min="12311" max="12311" width="16" style="4" customWidth="1"/>
    <col min="12312" max="12312" width="15.28515625" style="4" customWidth="1"/>
    <col min="12313" max="12313" width="15.42578125" style="4" customWidth="1"/>
    <col min="12314" max="12315" width="0" style="4" hidden="1" customWidth="1"/>
    <col min="12316" max="12544" width="16.85546875" style="4"/>
    <col min="12545" max="12545" width="17.85546875" style="4" customWidth="1"/>
    <col min="12546" max="12546" width="15.5703125" style="4" customWidth="1"/>
    <col min="12547" max="12547" width="50.42578125" style="4" customWidth="1"/>
    <col min="12548" max="12548" width="5.140625" style="4" customWidth="1"/>
    <col min="12549" max="12549" width="16.85546875" style="4"/>
    <col min="12550" max="12554" width="0" style="4" hidden="1" customWidth="1"/>
    <col min="12555" max="12555" width="16.85546875" style="4"/>
    <col min="12556" max="12556" width="9.7109375" style="4" customWidth="1"/>
    <col min="12557" max="12557" width="14.7109375" style="4" customWidth="1"/>
    <col min="12558" max="12558" width="15.7109375" style="4" customWidth="1"/>
    <col min="12559" max="12559" width="15.42578125" style="4" customWidth="1"/>
    <col min="12560" max="12560" width="15.28515625" style="4" customWidth="1"/>
    <col min="12561" max="12561" width="15.140625" style="4" customWidth="1"/>
    <col min="12562" max="12562" width="15.28515625" style="4" customWidth="1"/>
    <col min="12563" max="12563" width="17.7109375" style="4" bestFit="1" customWidth="1"/>
    <col min="12564" max="12564" width="15.28515625" style="4" customWidth="1"/>
    <col min="12565" max="12565" width="15.7109375" style="4" customWidth="1"/>
    <col min="12566" max="12566" width="14.42578125" style="4" customWidth="1"/>
    <col min="12567" max="12567" width="16" style="4" customWidth="1"/>
    <col min="12568" max="12568" width="15.28515625" style="4" customWidth="1"/>
    <col min="12569" max="12569" width="15.42578125" style="4" customWidth="1"/>
    <col min="12570" max="12571" width="0" style="4" hidden="1" customWidth="1"/>
    <col min="12572" max="12800" width="16.85546875" style="4"/>
    <col min="12801" max="12801" width="17.85546875" style="4" customWidth="1"/>
    <col min="12802" max="12802" width="15.5703125" style="4" customWidth="1"/>
    <col min="12803" max="12803" width="50.42578125" style="4" customWidth="1"/>
    <col min="12804" max="12804" width="5.140625" style="4" customWidth="1"/>
    <col min="12805" max="12805" width="16.85546875" style="4"/>
    <col min="12806" max="12810" width="0" style="4" hidden="1" customWidth="1"/>
    <col min="12811" max="12811" width="16.85546875" style="4"/>
    <col min="12812" max="12812" width="9.7109375" style="4" customWidth="1"/>
    <col min="12813" max="12813" width="14.7109375" style="4" customWidth="1"/>
    <col min="12814" max="12814" width="15.7109375" style="4" customWidth="1"/>
    <col min="12815" max="12815" width="15.42578125" style="4" customWidth="1"/>
    <col min="12816" max="12816" width="15.28515625" style="4" customWidth="1"/>
    <col min="12817" max="12817" width="15.140625" style="4" customWidth="1"/>
    <col min="12818" max="12818" width="15.28515625" style="4" customWidth="1"/>
    <col min="12819" max="12819" width="17.7109375" style="4" bestFit="1" customWidth="1"/>
    <col min="12820" max="12820" width="15.28515625" style="4" customWidth="1"/>
    <col min="12821" max="12821" width="15.7109375" style="4" customWidth="1"/>
    <col min="12822" max="12822" width="14.42578125" style="4" customWidth="1"/>
    <col min="12823" max="12823" width="16" style="4" customWidth="1"/>
    <col min="12824" max="12824" width="15.28515625" style="4" customWidth="1"/>
    <col min="12825" max="12825" width="15.42578125" style="4" customWidth="1"/>
    <col min="12826" max="12827" width="0" style="4" hidden="1" customWidth="1"/>
    <col min="12828" max="13056" width="16.85546875" style="4"/>
    <col min="13057" max="13057" width="17.85546875" style="4" customWidth="1"/>
    <col min="13058" max="13058" width="15.5703125" style="4" customWidth="1"/>
    <col min="13059" max="13059" width="50.42578125" style="4" customWidth="1"/>
    <col min="13060" max="13060" width="5.140625" style="4" customWidth="1"/>
    <col min="13061" max="13061" width="16.85546875" style="4"/>
    <col min="13062" max="13066" width="0" style="4" hidden="1" customWidth="1"/>
    <col min="13067" max="13067" width="16.85546875" style="4"/>
    <col min="13068" max="13068" width="9.7109375" style="4" customWidth="1"/>
    <col min="13069" max="13069" width="14.7109375" style="4" customWidth="1"/>
    <col min="13070" max="13070" width="15.7109375" style="4" customWidth="1"/>
    <col min="13071" max="13071" width="15.42578125" style="4" customWidth="1"/>
    <col min="13072" max="13072" width="15.28515625" style="4" customWidth="1"/>
    <col min="13073" max="13073" width="15.140625" style="4" customWidth="1"/>
    <col min="13074" max="13074" width="15.28515625" style="4" customWidth="1"/>
    <col min="13075" max="13075" width="17.7109375" style="4" bestFit="1" customWidth="1"/>
    <col min="13076" max="13076" width="15.28515625" style="4" customWidth="1"/>
    <col min="13077" max="13077" width="15.7109375" style="4" customWidth="1"/>
    <col min="13078" max="13078" width="14.42578125" style="4" customWidth="1"/>
    <col min="13079" max="13079" width="16" style="4" customWidth="1"/>
    <col min="13080" max="13080" width="15.28515625" style="4" customWidth="1"/>
    <col min="13081" max="13081" width="15.42578125" style="4" customWidth="1"/>
    <col min="13082" max="13083" width="0" style="4" hidden="1" customWidth="1"/>
    <col min="13084" max="13312" width="16.85546875" style="4"/>
    <col min="13313" max="13313" width="17.85546875" style="4" customWidth="1"/>
    <col min="13314" max="13314" width="15.5703125" style="4" customWidth="1"/>
    <col min="13315" max="13315" width="50.42578125" style="4" customWidth="1"/>
    <col min="13316" max="13316" width="5.140625" style="4" customWidth="1"/>
    <col min="13317" max="13317" width="16.85546875" style="4"/>
    <col min="13318" max="13322" width="0" style="4" hidden="1" customWidth="1"/>
    <col min="13323" max="13323" width="16.85546875" style="4"/>
    <col min="13324" max="13324" width="9.7109375" style="4" customWidth="1"/>
    <col min="13325" max="13325" width="14.7109375" style="4" customWidth="1"/>
    <col min="13326" max="13326" width="15.7109375" style="4" customWidth="1"/>
    <col min="13327" max="13327" width="15.42578125" style="4" customWidth="1"/>
    <col min="13328" max="13328" width="15.28515625" style="4" customWidth="1"/>
    <col min="13329" max="13329" width="15.140625" style="4" customWidth="1"/>
    <col min="13330" max="13330" width="15.28515625" style="4" customWidth="1"/>
    <col min="13331" max="13331" width="17.7109375" style="4" bestFit="1" customWidth="1"/>
    <col min="13332" max="13332" width="15.28515625" style="4" customWidth="1"/>
    <col min="13333" max="13333" width="15.7109375" style="4" customWidth="1"/>
    <col min="13334" max="13334" width="14.42578125" style="4" customWidth="1"/>
    <col min="13335" max="13335" width="16" style="4" customWidth="1"/>
    <col min="13336" max="13336" width="15.28515625" style="4" customWidth="1"/>
    <col min="13337" max="13337" width="15.42578125" style="4" customWidth="1"/>
    <col min="13338" max="13339" width="0" style="4" hidden="1" customWidth="1"/>
    <col min="13340" max="13568" width="16.85546875" style="4"/>
    <col min="13569" max="13569" width="17.85546875" style="4" customWidth="1"/>
    <col min="13570" max="13570" width="15.5703125" style="4" customWidth="1"/>
    <col min="13571" max="13571" width="50.42578125" style="4" customWidth="1"/>
    <col min="13572" max="13572" width="5.140625" style="4" customWidth="1"/>
    <col min="13573" max="13573" width="16.85546875" style="4"/>
    <col min="13574" max="13578" width="0" style="4" hidden="1" customWidth="1"/>
    <col min="13579" max="13579" width="16.85546875" style="4"/>
    <col min="13580" max="13580" width="9.7109375" style="4" customWidth="1"/>
    <col min="13581" max="13581" width="14.7109375" style="4" customWidth="1"/>
    <col min="13582" max="13582" width="15.7109375" style="4" customWidth="1"/>
    <col min="13583" max="13583" width="15.42578125" style="4" customWidth="1"/>
    <col min="13584" max="13584" width="15.28515625" style="4" customWidth="1"/>
    <col min="13585" max="13585" width="15.140625" style="4" customWidth="1"/>
    <col min="13586" max="13586" width="15.28515625" style="4" customWidth="1"/>
    <col min="13587" max="13587" width="17.7109375" style="4" bestFit="1" customWidth="1"/>
    <col min="13588" max="13588" width="15.28515625" style="4" customWidth="1"/>
    <col min="13589" max="13589" width="15.7109375" style="4" customWidth="1"/>
    <col min="13590" max="13590" width="14.42578125" style="4" customWidth="1"/>
    <col min="13591" max="13591" width="16" style="4" customWidth="1"/>
    <col min="13592" max="13592" width="15.28515625" style="4" customWidth="1"/>
    <col min="13593" max="13593" width="15.42578125" style="4" customWidth="1"/>
    <col min="13594" max="13595" width="0" style="4" hidden="1" customWidth="1"/>
    <col min="13596" max="13824" width="16.85546875" style="4"/>
    <col min="13825" max="13825" width="17.85546875" style="4" customWidth="1"/>
    <col min="13826" max="13826" width="15.5703125" style="4" customWidth="1"/>
    <col min="13827" max="13827" width="50.42578125" style="4" customWidth="1"/>
    <col min="13828" max="13828" width="5.140625" style="4" customWidth="1"/>
    <col min="13829" max="13829" width="16.85546875" style="4"/>
    <col min="13830" max="13834" width="0" style="4" hidden="1" customWidth="1"/>
    <col min="13835" max="13835" width="16.85546875" style="4"/>
    <col min="13836" max="13836" width="9.7109375" style="4" customWidth="1"/>
    <col min="13837" max="13837" width="14.7109375" style="4" customWidth="1"/>
    <col min="13838" max="13838" width="15.7109375" style="4" customWidth="1"/>
    <col min="13839" max="13839" width="15.42578125" style="4" customWidth="1"/>
    <col min="13840" max="13840" width="15.28515625" style="4" customWidth="1"/>
    <col min="13841" max="13841" width="15.140625" style="4" customWidth="1"/>
    <col min="13842" max="13842" width="15.28515625" style="4" customWidth="1"/>
    <col min="13843" max="13843" width="17.7109375" style="4" bestFit="1" customWidth="1"/>
    <col min="13844" max="13844" width="15.28515625" style="4" customWidth="1"/>
    <col min="13845" max="13845" width="15.7109375" style="4" customWidth="1"/>
    <col min="13846" max="13846" width="14.42578125" style="4" customWidth="1"/>
    <col min="13847" max="13847" width="16" style="4" customWidth="1"/>
    <col min="13848" max="13848" width="15.28515625" style="4" customWidth="1"/>
    <col min="13849" max="13849" width="15.42578125" style="4" customWidth="1"/>
    <col min="13850" max="13851" width="0" style="4" hidden="1" customWidth="1"/>
    <col min="13852" max="14080" width="16.85546875" style="4"/>
    <col min="14081" max="14081" width="17.85546875" style="4" customWidth="1"/>
    <col min="14082" max="14082" width="15.5703125" style="4" customWidth="1"/>
    <col min="14083" max="14083" width="50.42578125" style="4" customWidth="1"/>
    <col min="14084" max="14084" width="5.140625" style="4" customWidth="1"/>
    <col min="14085" max="14085" width="16.85546875" style="4"/>
    <col min="14086" max="14090" width="0" style="4" hidden="1" customWidth="1"/>
    <col min="14091" max="14091" width="16.85546875" style="4"/>
    <col min="14092" max="14092" width="9.7109375" style="4" customWidth="1"/>
    <col min="14093" max="14093" width="14.7109375" style="4" customWidth="1"/>
    <col min="14094" max="14094" width="15.7109375" style="4" customWidth="1"/>
    <col min="14095" max="14095" width="15.42578125" style="4" customWidth="1"/>
    <col min="14096" max="14096" width="15.28515625" style="4" customWidth="1"/>
    <col min="14097" max="14097" width="15.140625" style="4" customWidth="1"/>
    <col min="14098" max="14098" width="15.28515625" style="4" customWidth="1"/>
    <col min="14099" max="14099" width="17.7109375" style="4" bestFit="1" customWidth="1"/>
    <col min="14100" max="14100" width="15.28515625" style="4" customWidth="1"/>
    <col min="14101" max="14101" width="15.7109375" style="4" customWidth="1"/>
    <col min="14102" max="14102" width="14.42578125" style="4" customWidth="1"/>
    <col min="14103" max="14103" width="16" style="4" customWidth="1"/>
    <col min="14104" max="14104" width="15.28515625" style="4" customWidth="1"/>
    <col min="14105" max="14105" width="15.42578125" style="4" customWidth="1"/>
    <col min="14106" max="14107" width="0" style="4" hidden="1" customWidth="1"/>
    <col min="14108" max="14336" width="16.85546875" style="4"/>
    <col min="14337" max="14337" width="17.85546875" style="4" customWidth="1"/>
    <col min="14338" max="14338" width="15.5703125" style="4" customWidth="1"/>
    <col min="14339" max="14339" width="50.42578125" style="4" customWidth="1"/>
    <col min="14340" max="14340" width="5.140625" style="4" customWidth="1"/>
    <col min="14341" max="14341" width="16.85546875" style="4"/>
    <col min="14342" max="14346" width="0" style="4" hidden="1" customWidth="1"/>
    <col min="14347" max="14347" width="16.85546875" style="4"/>
    <col min="14348" max="14348" width="9.7109375" style="4" customWidth="1"/>
    <col min="14349" max="14349" width="14.7109375" style="4" customWidth="1"/>
    <col min="14350" max="14350" width="15.7109375" style="4" customWidth="1"/>
    <col min="14351" max="14351" width="15.42578125" style="4" customWidth="1"/>
    <col min="14352" max="14352" width="15.28515625" style="4" customWidth="1"/>
    <col min="14353" max="14353" width="15.140625" style="4" customWidth="1"/>
    <col min="14354" max="14354" width="15.28515625" style="4" customWidth="1"/>
    <col min="14355" max="14355" width="17.7109375" style="4" bestFit="1" customWidth="1"/>
    <col min="14356" max="14356" width="15.28515625" style="4" customWidth="1"/>
    <col min="14357" max="14357" width="15.7109375" style="4" customWidth="1"/>
    <col min="14358" max="14358" width="14.42578125" style="4" customWidth="1"/>
    <col min="14359" max="14359" width="16" style="4" customWidth="1"/>
    <col min="14360" max="14360" width="15.28515625" style="4" customWidth="1"/>
    <col min="14361" max="14361" width="15.42578125" style="4" customWidth="1"/>
    <col min="14362" max="14363" width="0" style="4" hidden="1" customWidth="1"/>
    <col min="14364" max="14592" width="16.85546875" style="4"/>
    <col min="14593" max="14593" width="17.85546875" style="4" customWidth="1"/>
    <col min="14594" max="14594" width="15.5703125" style="4" customWidth="1"/>
    <col min="14595" max="14595" width="50.42578125" style="4" customWidth="1"/>
    <col min="14596" max="14596" width="5.140625" style="4" customWidth="1"/>
    <col min="14597" max="14597" width="16.85546875" style="4"/>
    <col min="14598" max="14602" width="0" style="4" hidden="1" customWidth="1"/>
    <col min="14603" max="14603" width="16.85546875" style="4"/>
    <col min="14604" max="14604" width="9.7109375" style="4" customWidth="1"/>
    <col min="14605" max="14605" width="14.7109375" style="4" customWidth="1"/>
    <col min="14606" max="14606" width="15.7109375" style="4" customWidth="1"/>
    <col min="14607" max="14607" width="15.42578125" style="4" customWidth="1"/>
    <col min="14608" max="14608" width="15.28515625" style="4" customWidth="1"/>
    <col min="14609" max="14609" width="15.140625" style="4" customWidth="1"/>
    <col min="14610" max="14610" width="15.28515625" style="4" customWidth="1"/>
    <col min="14611" max="14611" width="17.7109375" style="4" bestFit="1" customWidth="1"/>
    <col min="14612" max="14612" width="15.28515625" style="4" customWidth="1"/>
    <col min="14613" max="14613" width="15.7109375" style="4" customWidth="1"/>
    <col min="14614" max="14614" width="14.42578125" style="4" customWidth="1"/>
    <col min="14615" max="14615" width="16" style="4" customWidth="1"/>
    <col min="14616" max="14616" width="15.28515625" style="4" customWidth="1"/>
    <col min="14617" max="14617" width="15.42578125" style="4" customWidth="1"/>
    <col min="14618" max="14619" width="0" style="4" hidden="1" customWidth="1"/>
    <col min="14620" max="14848" width="16.85546875" style="4"/>
    <col min="14849" max="14849" width="17.85546875" style="4" customWidth="1"/>
    <col min="14850" max="14850" width="15.5703125" style="4" customWidth="1"/>
    <col min="14851" max="14851" width="50.42578125" style="4" customWidth="1"/>
    <col min="14852" max="14852" width="5.140625" style="4" customWidth="1"/>
    <col min="14853" max="14853" width="16.85546875" style="4"/>
    <col min="14854" max="14858" width="0" style="4" hidden="1" customWidth="1"/>
    <col min="14859" max="14859" width="16.85546875" style="4"/>
    <col min="14860" max="14860" width="9.7109375" style="4" customWidth="1"/>
    <col min="14861" max="14861" width="14.7109375" style="4" customWidth="1"/>
    <col min="14862" max="14862" width="15.7109375" style="4" customWidth="1"/>
    <col min="14863" max="14863" width="15.42578125" style="4" customWidth="1"/>
    <col min="14864" max="14864" width="15.28515625" style="4" customWidth="1"/>
    <col min="14865" max="14865" width="15.140625" style="4" customWidth="1"/>
    <col min="14866" max="14866" width="15.28515625" style="4" customWidth="1"/>
    <col min="14867" max="14867" width="17.7109375" style="4" bestFit="1" customWidth="1"/>
    <col min="14868" max="14868" width="15.28515625" style="4" customWidth="1"/>
    <col min="14869" max="14869" width="15.7109375" style="4" customWidth="1"/>
    <col min="14870" max="14870" width="14.42578125" style="4" customWidth="1"/>
    <col min="14871" max="14871" width="16" style="4" customWidth="1"/>
    <col min="14872" max="14872" width="15.28515625" style="4" customWidth="1"/>
    <col min="14873" max="14873" width="15.42578125" style="4" customWidth="1"/>
    <col min="14874" max="14875" width="0" style="4" hidden="1" customWidth="1"/>
    <col min="14876" max="15104" width="16.85546875" style="4"/>
    <col min="15105" max="15105" width="17.85546875" style="4" customWidth="1"/>
    <col min="15106" max="15106" width="15.5703125" style="4" customWidth="1"/>
    <col min="15107" max="15107" width="50.42578125" style="4" customWidth="1"/>
    <col min="15108" max="15108" width="5.140625" style="4" customWidth="1"/>
    <col min="15109" max="15109" width="16.85546875" style="4"/>
    <col min="15110" max="15114" width="0" style="4" hidden="1" customWidth="1"/>
    <col min="15115" max="15115" width="16.85546875" style="4"/>
    <col min="15116" max="15116" width="9.7109375" style="4" customWidth="1"/>
    <col min="15117" max="15117" width="14.7109375" style="4" customWidth="1"/>
    <col min="15118" max="15118" width="15.7109375" style="4" customWidth="1"/>
    <col min="15119" max="15119" width="15.42578125" style="4" customWidth="1"/>
    <col min="15120" max="15120" width="15.28515625" style="4" customWidth="1"/>
    <col min="15121" max="15121" width="15.140625" style="4" customWidth="1"/>
    <col min="15122" max="15122" width="15.28515625" style="4" customWidth="1"/>
    <col min="15123" max="15123" width="17.7109375" style="4" bestFit="1" customWidth="1"/>
    <col min="15124" max="15124" width="15.28515625" style="4" customWidth="1"/>
    <col min="15125" max="15125" width="15.7109375" style="4" customWidth="1"/>
    <col min="15126" max="15126" width="14.42578125" style="4" customWidth="1"/>
    <col min="15127" max="15127" width="16" style="4" customWidth="1"/>
    <col min="15128" max="15128" width="15.28515625" style="4" customWidth="1"/>
    <col min="15129" max="15129" width="15.42578125" style="4" customWidth="1"/>
    <col min="15130" max="15131" width="0" style="4" hidden="1" customWidth="1"/>
    <col min="15132" max="15360" width="16.85546875" style="4"/>
    <col min="15361" max="15361" width="17.85546875" style="4" customWidth="1"/>
    <col min="15362" max="15362" width="15.5703125" style="4" customWidth="1"/>
    <col min="15363" max="15363" width="50.42578125" style="4" customWidth="1"/>
    <col min="15364" max="15364" width="5.140625" style="4" customWidth="1"/>
    <col min="15365" max="15365" width="16.85546875" style="4"/>
    <col min="15366" max="15370" width="0" style="4" hidden="1" customWidth="1"/>
    <col min="15371" max="15371" width="16.85546875" style="4"/>
    <col min="15372" max="15372" width="9.7109375" style="4" customWidth="1"/>
    <col min="15373" max="15373" width="14.7109375" style="4" customWidth="1"/>
    <col min="15374" max="15374" width="15.7109375" style="4" customWidth="1"/>
    <col min="15375" max="15375" width="15.42578125" style="4" customWidth="1"/>
    <col min="15376" max="15376" width="15.28515625" style="4" customWidth="1"/>
    <col min="15377" max="15377" width="15.140625" style="4" customWidth="1"/>
    <col min="15378" max="15378" width="15.28515625" style="4" customWidth="1"/>
    <col min="15379" max="15379" width="17.7109375" style="4" bestFit="1" customWidth="1"/>
    <col min="15380" max="15380" width="15.28515625" style="4" customWidth="1"/>
    <col min="15381" max="15381" width="15.7109375" style="4" customWidth="1"/>
    <col min="15382" max="15382" width="14.42578125" style="4" customWidth="1"/>
    <col min="15383" max="15383" width="16" style="4" customWidth="1"/>
    <col min="15384" max="15384" width="15.28515625" style="4" customWidth="1"/>
    <col min="15385" max="15385" width="15.42578125" style="4" customWidth="1"/>
    <col min="15386" max="15387" width="0" style="4" hidden="1" customWidth="1"/>
    <col min="15388" max="15616" width="16.85546875" style="4"/>
    <col min="15617" max="15617" width="17.85546875" style="4" customWidth="1"/>
    <col min="15618" max="15618" width="15.5703125" style="4" customWidth="1"/>
    <col min="15619" max="15619" width="50.42578125" style="4" customWidth="1"/>
    <col min="15620" max="15620" width="5.140625" style="4" customWidth="1"/>
    <col min="15621" max="15621" width="16.85546875" style="4"/>
    <col min="15622" max="15626" width="0" style="4" hidden="1" customWidth="1"/>
    <col min="15627" max="15627" width="16.85546875" style="4"/>
    <col min="15628" max="15628" width="9.7109375" style="4" customWidth="1"/>
    <col min="15629" max="15629" width="14.7109375" style="4" customWidth="1"/>
    <col min="15630" max="15630" width="15.7109375" style="4" customWidth="1"/>
    <col min="15631" max="15631" width="15.42578125" style="4" customWidth="1"/>
    <col min="15632" max="15632" width="15.28515625" style="4" customWidth="1"/>
    <col min="15633" max="15633" width="15.140625" style="4" customWidth="1"/>
    <col min="15634" max="15634" width="15.28515625" style="4" customWidth="1"/>
    <col min="15635" max="15635" width="17.7109375" style="4" bestFit="1" customWidth="1"/>
    <col min="15636" max="15636" width="15.28515625" style="4" customWidth="1"/>
    <col min="15637" max="15637" width="15.7109375" style="4" customWidth="1"/>
    <col min="15638" max="15638" width="14.42578125" style="4" customWidth="1"/>
    <col min="15639" max="15639" width="16" style="4" customWidth="1"/>
    <col min="15640" max="15640" width="15.28515625" style="4" customWidth="1"/>
    <col min="15641" max="15641" width="15.42578125" style="4" customWidth="1"/>
    <col min="15642" max="15643" width="0" style="4" hidden="1" customWidth="1"/>
    <col min="15644" max="15872" width="16.85546875" style="4"/>
    <col min="15873" max="15873" width="17.85546875" style="4" customWidth="1"/>
    <col min="15874" max="15874" width="15.5703125" style="4" customWidth="1"/>
    <col min="15875" max="15875" width="50.42578125" style="4" customWidth="1"/>
    <col min="15876" max="15876" width="5.140625" style="4" customWidth="1"/>
    <col min="15877" max="15877" width="16.85546875" style="4"/>
    <col min="15878" max="15882" width="0" style="4" hidden="1" customWidth="1"/>
    <col min="15883" max="15883" width="16.85546875" style="4"/>
    <col min="15884" max="15884" width="9.7109375" style="4" customWidth="1"/>
    <col min="15885" max="15885" width="14.7109375" style="4" customWidth="1"/>
    <col min="15886" max="15886" width="15.7109375" style="4" customWidth="1"/>
    <col min="15887" max="15887" width="15.42578125" style="4" customWidth="1"/>
    <col min="15888" max="15888" width="15.28515625" style="4" customWidth="1"/>
    <col min="15889" max="15889" width="15.140625" style="4" customWidth="1"/>
    <col min="15890" max="15890" width="15.28515625" style="4" customWidth="1"/>
    <col min="15891" max="15891" width="17.7109375" style="4" bestFit="1" customWidth="1"/>
    <col min="15892" max="15892" width="15.28515625" style="4" customWidth="1"/>
    <col min="15893" max="15893" width="15.7109375" style="4" customWidth="1"/>
    <col min="15894" max="15894" width="14.42578125" style="4" customWidth="1"/>
    <col min="15895" max="15895" width="16" style="4" customWidth="1"/>
    <col min="15896" max="15896" width="15.28515625" style="4" customWidth="1"/>
    <col min="15897" max="15897" width="15.42578125" style="4" customWidth="1"/>
    <col min="15898" max="15899" width="0" style="4" hidden="1" customWidth="1"/>
    <col min="15900" max="16128" width="16.85546875" style="4"/>
    <col min="16129" max="16129" width="17.85546875" style="4" customWidth="1"/>
    <col min="16130" max="16130" width="15.5703125" style="4" customWidth="1"/>
    <col min="16131" max="16131" width="50.42578125" style="4" customWidth="1"/>
    <col min="16132" max="16132" width="5.140625" style="4" customWidth="1"/>
    <col min="16133" max="16133" width="16.85546875" style="4"/>
    <col min="16134" max="16138" width="0" style="4" hidden="1" customWidth="1"/>
    <col min="16139" max="16139" width="16.85546875" style="4"/>
    <col min="16140" max="16140" width="9.7109375" style="4" customWidth="1"/>
    <col min="16141" max="16141" width="14.7109375" style="4" customWidth="1"/>
    <col min="16142" max="16142" width="15.7109375" style="4" customWidth="1"/>
    <col min="16143" max="16143" width="15.42578125" style="4" customWidth="1"/>
    <col min="16144" max="16144" width="15.28515625" style="4" customWidth="1"/>
    <col min="16145" max="16145" width="15.140625" style="4" customWidth="1"/>
    <col min="16146" max="16146" width="15.28515625" style="4" customWidth="1"/>
    <col min="16147" max="16147" width="17.7109375" style="4" bestFit="1" customWidth="1"/>
    <col min="16148" max="16148" width="15.28515625" style="4" customWidth="1"/>
    <col min="16149" max="16149" width="15.7109375" style="4" customWidth="1"/>
    <col min="16150" max="16150" width="14.42578125" style="4" customWidth="1"/>
    <col min="16151" max="16151" width="16" style="4" customWidth="1"/>
    <col min="16152" max="16152" width="15.28515625" style="4" customWidth="1"/>
    <col min="16153" max="16153" width="15.42578125" style="4" customWidth="1"/>
    <col min="16154" max="16155" width="0" style="4" hidden="1" customWidth="1"/>
    <col min="16156" max="16384" width="16.85546875" style="4"/>
  </cols>
  <sheetData>
    <row r="1" spans="2:27" ht="14.2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2:27" x14ac:dyDescent="0.25">
      <c r="B2" s="5" t="s">
        <v>1</v>
      </c>
      <c r="C2" s="6"/>
      <c r="D2" s="6"/>
      <c r="E2" s="6"/>
      <c r="F2" s="6"/>
      <c r="G2" s="7"/>
      <c r="H2" s="8" t="s">
        <v>2</v>
      </c>
      <c r="I2" s="9"/>
      <c r="J2" s="10"/>
      <c r="K2" s="11" t="s">
        <v>3</v>
      </c>
      <c r="L2" s="12"/>
      <c r="M2" s="12"/>
      <c r="N2" s="13"/>
      <c r="O2" s="14"/>
      <c r="P2" s="15"/>
      <c r="Q2" s="12" t="s">
        <v>4</v>
      </c>
      <c r="R2" s="12"/>
      <c r="S2" s="12"/>
      <c r="T2" s="12"/>
      <c r="U2" s="12"/>
      <c r="V2" s="12"/>
      <c r="W2" s="12"/>
      <c r="X2" s="12"/>
      <c r="Y2" s="12"/>
      <c r="Z2" s="12"/>
      <c r="AA2" s="16"/>
    </row>
    <row r="3" spans="2:27" x14ac:dyDescent="0.25">
      <c r="B3" s="5" t="s">
        <v>5</v>
      </c>
      <c r="C3" s="6"/>
      <c r="D3" s="6"/>
      <c r="E3" s="6"/>
      <c r="F3" s="6"/>
      <c r="G3" s="7"/>
      <c r="H3" s="8" t="s">
        <v>6</v>
      </c>
      <c r="I3" s="9"/>
      <c r="J3" s="10"/>
      <c r="K3" s="11" t="s">
        <v>7</v>
      </c>
      <c r="L3" s="12"/>
      <c r="M3" s="12"/>
      <c r="N3" s="13"/>
      <c r="O3" s="14"/>
      <c r="P3" s="17"/>
      <c r="Q3" s="12"/>
      <c r="R3" s="12"/>
      <c r="S3" s="12"/>
      <c r="T3" s="12"/>
      <c r="U3" s="12"/>
      <c r="V3" s="12"/>
      <c r="W3" s="12"/>
      <c r="X3" s="12"/>
      <c r="Y3" s="12"/>
      <c r="Z3" s="12"/>
      <c r="AA3" s="16"/>
    </row>
    <row r="4" spans="2:27" ht="11.25" customHeight="1" thickBot="1" x14ac:dyDescent="0.3">
      <c r="B4" s="18"/>
      <c r="C4" s="19"/>
      <c r="D4" s="20"/>
      <c r="E4" s="20"/>
      <c r="F4" s="20"/>
      <c r="G4" s="20"/>
      <c r="H4" s="20"/>
      <c r="I4" s="20"/>
      <c r="J4" s="20"/>
      <c r="K4" s="21"/>
      <c r="L4" s="22"/>
      <c r="M4" s="23"/>
      <c r="N4" s="20"/>
      <c r="O4" s="20"/>
      <c r="P4" s="20"/>
      <c r="Q4" s="20"/>
      <c r="R4" s="20"/>
      <c r="S4" s="24"/>
      <c r="T4" s="20"/>
      <c r="U4" s="20"/>
      <c r="V4" s="20"/>
      <c r="W4" s="20"/>
      <c r="X4" s="24"/>
      <c r="Y4" s="25" t="s">
        <v>8</v>
      </c>
      <c r="Z4" s="25"/>
      <c r="AA4" s="25"/>
    </row>
    <row r="5" spans="2:27" s="44" customFormat="1" ht="33" customHeight="1" thickBot="1" x14ac:dyDescent="0.3">
      <c r="B5" s="26" t="s">
        <v>9</v>
      </c>
      <c r="C5" s="27" t="s">
        <v>10</v>
      </c>
      <c r="D5" s="28" t="s">
        <v>11</v>
      </c>
      <c r="E5" s="28" t="s">
        <v>12</v>
      </c>
      <c r="F5" s="29" t="s">
        <v>13</v>
      </c>
      <c r="G5" s="30"/>
      <c r="H5" s="30"/>
      <c r="I5" s="30"/>
      <c r="J5" s="31"/>
      <c r="K5" s="32" t="s">
        <v>14</v>
      </c>
      <c r="L5" s="33" t="s">
        <v>15</v>
      </c>
      <c r="M5" s="34" t="s">
        <v>16</v>
      </c>
      <c r="N5" s="35"/>
      <c r="O5" s="36"/>
      <c r="P5" s="37" t="s">
        <v>17</v>
      </c>
      <c r="Q5" s="38"/>
      <c r="R5" s="39"/>
      <c r="S5" s="40" t="s">
        <v>18</v>
      </c>
      <c r="T5" s="41" t="s">
        <v>19</v>
      </c>
      <c r="U5" s="38"/>
      <c r="V5" s="42"/>
      <c r="W5" s="41" t="s">
        <v>20</v>
      </c>
      <c r="X5" s="38"/>
      <c r="Y5" s="39"/>
      <c r="Z5" s="43" t="s">
        <v>21</v>
      </c>
      <c r="AA5" s="43" t="s">
        <v>22</v>
      </c>
    </row>
    <row r="6" spans="2:27" ht="26.25" customHeight="1" thickBot="1" x14ac:dyDescent="0.3">
      <c r="B6" s="45"/>
      <c r="C6" s="46"/>
      <c r="D6" s="47"/>
      <c r="E6" s="48"/>
      <c r="F6" s="49" t="s">
        <v>23</v>
      </c>
      <c r="G6" s="50" t="s">
        <v>24</v>
      </c>
      <c r="H6" s="51" t="s">
        <v>25</v>
      </c>
      <c r="I6" s="51" t="s">
        <v>26</v>
      </c>
      <c r="J6" s="51" t="s">
        <v>27</v>
      </c>
      <c r="K6" s="52"/>
      <c r="L6" s="53"/>
      <c r="M6" s="54" t="s">
        <v>28</v>
      </c>
      <c r="N6" s="55" t="s">
        <v>29</v>
      </c>
      <c r="O6" s="56" t="s">
        <v>30</v>
      </c>
      <c r="P6" s="57" t="s">
        <v>28</v>
      </c>
      <c r="Q6" s="58" t="s">
        <v>29</v>
      </c>
      <c r="R6" s="59" t="s">
        <v>30</v>
      </c>
      <c r="S6" s="60"/>
      <c r="T6" s="61" t="s">
        <v>28</v>
      </c>
      <c r="U6" s="58" t="s">
        <v>29</v>
      </c>
      <c r="V6" s="62" t="s">
        <v>30</v>
      </c>
      <c r="W6" s="61" t="s">
        <v>28</v>
      </c>
      <c r="X6" s="63" t="s">
        <v>29</v>
      </c>
      <c r="Y6" s="64" t="s">
        <v>30</v>
      </c>
      <c r="Z6" s="65"/>
      <c r="AA6" s="65"/>
    </row>
    <row r="7" spans="2:27" ht="12" customHeight="1" thickBot="1" x14ac:dyDescent="0.3">
      <c r="B7" s="66"/>
      <c r="C7" s="67"/>
      <c r="D7" s="68"/>
      <c r="E7" s="69">
        <v>1</v>
      </c>
      <c r="F7" s="70"/>
      <c r="G7" s="71"/>
      <c r="H7" s="72"/>
      <c r="I7" s="72"/>
      <c r="J7" s="73"/>
      <c r="K7" s="74" t="s">
        <v>31</v>
      </c>
      <c r="L7" s="75"/>
      <c r="M7" s="76">
        <v>8</v>
      </c>
      <c r="N7" s="77">
        <v>9</v>
      </c>
      <c r="O7" s="78">
        <v>10</v>
      </c>
      <c r="P7" s="79">
        <v>11</v>
      </c>
      <c r="Q7" s="80">
        <v>12</v>
      </c>
      <c r="R7" s="80">
        <v>13</v>
      </c>
      <c r="S7" s="80" t="s">
        <v>32</v>
      </c>
      <c r="T7" s="77">
        <v>15</v>
      </c>
      <c r="U7" s="77">
        <v>16</v>
      </c>
      <c r="V7" s="81">
        <v>17</v>
      </c>
      <c r="W7" s="82">
        <v>18</v>
      </c>
      <c r="X7" s="77">
        <v>19</v>
      </c>
      <c r="Y7" s="83">
        <v>20</v>
      </c>
      <c r="Z7" s="84" t="s">
        <v>33</v>
      </c>
      <c r="AA7" s="83" t="s">
        <v>34</v>
      </c>
    </row>
    <row r="8" spans="2:27" s="95" customFormat="1" x14ac:dyDescent="0.25">
      <c r="B8" s="85">
        <v>2</v>
      </c>
      <c r="C8" s="86" t="s">
        <v>35</v>
      </c>
      <c r="D8" s="87"/>
      <c r="E8" s="88">
        <f>E9</f>
        <v>1677619757</v>
      </c>
      <c r="F8" s="88">
        <f t="shared" ref="F8:R8" si="0">F9</f>
        <v>500000</v>
      </c>
      <c r="G8" s="88">
        <f t="shared" si="0"/>
        <v>500000</v>
      </c>
      <c r="H8" s="88" t="e">
        <f t="shared" si="0"/>
        <v>#REF!</v>
      </c>
      <c r="I8" s="88" t="e">
        <f t="shared" si="0"/>
        <v>#REF!</v>
      </c>
      <c r="J8" s="88">
        <f t="shared" si="0"/>
        <v>0</v>
      </c>
      <c r="K8" s="88">
        <f>K9</f>
        <v>1677619757</v>
      </c>
      <c r="L8" s="88">
        <f t="shared" si="0"/>
        <v>0</v>
      </c>
      <c r="M8" s="88">
        <f t="shared" si="0"/>
        <v>113007898</v>
      </c>
      <c r="N8" s="88">
        <f>N9</f>
        <v>188390226.5</v>
      </c>
      <c r="O8" s="88">
        <f t="shared" si="0"/>
        <v>301398124.5</v>
      </c>
      <c r="P8" s="88">
        <f>P9</f>
        <v>113007898</v>
      </c>
      <c r="Q8" s="88">
        <f>Q9</f>
        <v>185515762.5</v>
      </c>
      <c r="R8" s="88">
        <f t="shared" si="0"/>
        <v>298470527</v>
      </c>
      <c r="S8" s="89">
        <f t="shared" ref="S8:S39" si="1">+K8-R8</f>
        <v>1379149230</v>
      </c>
      <c r="T8" s="88">
        <f>T9</f>
        <v>113007898</v>
      </c>
      <c r="U8" s="88">
        <f>U9</f>
        <v>125190037.5</v>
      </c>
      <c r="V8" s="90">
        <f>+T8+U8</f>
        <v>238197935.5</v>
      </c>
      <c r="W8" s="91">
        <f>W9</f>
        <v>113007898</v>
      </c>
      <c r="X8" s="88">
        <f>X9</f>
        <v>125190037.5</v>
      </c>
      <c r="Y8" s="92">
        <f>+W8+X8</f>
        <v>238197935.5</v>
      </c>
      <c r="Z8" s="93">
        <f>Z9</f>
        <v>0</v>
      </c>
      <c r="AA8" s="94" t="e">
        <f>AA9</f>
        <v>#REF!</v>
      </c>
    </row>
    <row r="9" spans="2:27" s="95" customFormat="1" x14ac:dyDescent="0.25">
      <c r="B9" s="96">
        <v>2.1</v>
      </c>
      <c r="C9" s="97" t="s">
        <v>36</v>
      </c>
      <c r="D9" s="98"/>
      <c r="E9" s="99">
        <f t="shared" ref="E9:L9" si="2">E10+E37+E93</f>
        <v>1677619757</v>
      </c>
      <c r="F9" s="99">
        <f t="shared" si="2"/>
        <v>500000</v>
      </c>
      <c r="G9" s="99">
        <f t="shared" si="2"/>
        <v>500000</v>
      </c>
      <c r="H9" s="99" t="e">
        <f t="shared" si="2"/>
        <v>#REF!</v>
      </c>
      <c r="I9" s="99" t="e">
        <f t="shared" si="2"/>
        <v>#REF!</v>
      </c>
      <c r="J9" s="99">
        <f t="shared" si="2"/>
        <v>0</v>
      </c>
      <c r="K9" s="99">
        <f t="shared" si="2"/>
        <v>1677619757</v>
      </c>
      <c r="L9" s="99">
        <f t="shared" si="2"/>
        <v>0</v>
      </c>
      <c r="M9" s="99">
        <f>M10+M37+M93+M101</f>
        <v>113007898</v>
      </c>
      <c r="N9" s="99">
        <f>N10+N37+N93+N101</f>
        <v>188390226.5</v>
      </c>
      <c r="O9" s="99">
        <f>O10+O37+O93+O101</f>
        <v>301398124.5</v>
      </c>
      <c r="P9" s="99">
        <f>P10+P37+P93+P101</f>
        <v>113007898</v>
      </c>
      <c r="Q9" s="99">
        <f>Q10+Q37+Q93+Q101</f>
        <v>185515762.5</v>
      </c>
      <c r="R9" s="99">
        <f>R10+R37+R93</f>
        <v>298470527</v>
      </c>
      <c r="S9" s="100">
        <f t="shared" si="1"/>
        <v>1379149230</v>
      </c>
      <c r="T9" s="99">
        <f>T10+T37+T93+T101</f>
        <v>113007898</v>
      </c>
      <c r="U9" s="99">
        <f>U10+U37+U93+U101</f>
        <v>125190037.5</v>
      </c>
      <c r="V9" s="101">
        <f>+T9+U9</f>
        <v>238197935.5</v>
      </c>
      <c r="W9" s="99">
        <f>W10+W37+W93+W101</f>
        <v>113007898</v>
      </c>
      <c r="X9" s="99">
        <f>X10+X37+X93+X101</f>
        <v>125190037.5</v>
      </c>
      <c r="Y9" s="102">
        <f>+W9+X9</f>
        <v>238197935.5</v>
      </c>
      <c r="Z9" s="103">
        <f>Z10+Z37+Z55+Z93</f>
        <v>0</v>
      </c>
      <c r="AA9" s="104" t="e">
        <f>AA10+AA37+AA55+AA93</f>
        <v>#REF!</v>
      </c>
    </row>
    <row r="10" spans="2:27" s="95" customFormat="1" x14ac:dyDescent="0.25">
      <c r="B10" s="96" t="s">
        <v>37</v>
      </c>
      <c r="C10" s="97" t="s">
        <v>38</v>
      </c>
      <c r="D10" s="105"/>
      <c r="E10" s="99">
        <f>E11+E32</f>
        <v>1310119757</v>
      </c>
      <c r="F10" s="99">
        <f t="shared" ref="F10:R10" si="3">F11+F32</f>
        <v>0</v>
      </c>
      <c r="G10" s="99">
        <f t="shared" si="3"/>
        <v>0</v>
      </c>
      <c r="H10" s="99">
        <f t="shared" si="3"/>
        <v>0</v>
      </c>
      <c r="I10" s="99">
        <f t="shared" si="3"/>
        <v>0</v>
      </c>
      <c r="J10" s="99">
        <f t="shared" si="3"/>
        <v>0</v>
      </c>
      <c r="K10" s="99">
        <f>K11+K32</f>
        <v>1310119757</v>
      </c>
      <c r="L10" s="99">
        <f t="shared" si="3"/>
        <v>0</v>
      </c>
      <c r="M10" s="99">
        <f>M11+M32</f>
        <v>105969312</v>
      </c>
      <c r="N10" s="99">
        <f>N11+N32</f>
        <v>108892700</v>
      </c>
      <c r="O10" s="99">
        <f t="shared" si="3"/>
        <v>214862012</v>
      </c>
      <c r="P10" s="99">
        <f>P11+P32</f>
        <v>105969312</v>
      </c>
      <c r="Q10" s="99">
        <f>Q11+Q32</f>
        <v>108892700</v>
      </c>
      <c r="R10" s="99">
        <f t="shared" si="3"/>
        <v>214862012</v>
      </c>
      <c r="S10" s="100">
        <f t="shared" si="1"/>
        <v>1095257745</v>
      </c>
      <c r="T10" s="99">
        <f>T11+T32</f>
        <v>105969312</v>
      </c>
      <c r="U10" s="99">
        <f>U11+U32</f>
        <v>108892700</v>
      </c>
      <c r="V10" s="101">
        <f>+T10+U10</f>
        <v>214862012</v>
      </c>
      <c r="W10" s="106">
        <f>W11+W32</f>
        <v>105969312</v>
      </c>
      <c r="X10" s="99">
        <f>X11+X32</f>
        <v>108892700</v>
      </c>
      <c r="Y10" s="102">
        <f>+W10+X10</f>
        <v>214862012</v>
      </c>
      <c r="Z10" s="103">
        <f>Z11</f>
        <v>0</v>
      </c>
      <c r="AA10" s="104">
        <f>AA11</f>
        <v>0</v>
      </c>
    </row>
    <row r="11" spans="2:27" s="95" customFormat="1" x14ac:dyDescent="0.25">
      <c r="B11" s="107" t="s">
        <v>39</v>
      </c>
      <c r="C11" s="108" t="s">
        <v>40</v>
      </c>
      <c r="D11" s="109"/>
      <c r="E11" s="110">
        <f t="shared" ref="E11:K11" si="4">E12+E22</f>
        <v>1230680196</v>
      </c>
      <c r="F11" s="110">
        <f t="shared" si="4"/>
        <v>0</v>
      </c>
      <c r="G11" s="110">
        <f t="shared" si="4"/>
        <v>0</v>
      </c>
      <c r="H11" s="110">
        <f t="shared" si="4"/>
        <v>0</v>
      </c>
      <c r="I11" s="110">
        <f t="shared" si="4"/>
        <v>0</v>
      </c>
      <c r="J11" s="110">
        <f t="shared" si="4"/>
        <v>0</v>
      </c>
      <c r="K11" s="110">
        <f t="shared" si="4"/>
        <v>1230680196</v>
      </c>
      <c r="L11" s="111"/>
      <c r="M11" s="110">
        <f>M12+M22</f>
        <v>105969312</v>
      </c>
      <c r="N11" s="110">
        <f>N12+N22</f>
        <v>108892700</v>
      </c>
      <c r="O11" s="110">
        <f>+M11+N11</f>
        <v>214862012</v>
      </c>
      <c r="P11" s="110">
        <f>P12+P22</f>
        <v>105969312</v>
      </c>
      <c r="Q11" s="110">
        <f>Q12+Q22</f>
        <v>108892700</v>
      </c>
      <c r="R11" s="110">
        <f>+P11+Q11</f>
        <v>214862012</v>
      </c>
      <c r="S11" s="112">
        <f t="shared" si="1"/>
        <v>1015818184</v>
      </c>
      <c r="T11" s="110">
        <f>T12+T22</f>
        <v>105969312</v>
      </c>
      <c r="U11" s="110">
        <f>U12+U22</f>
        <v>108892700</v>
      </c>
      <c r="V11" s="113">
        <f>+T11+U11</f>
        <v>214862012</v>
      </c>
      <c r="W11" s="114">
        <f>W12+W22</f>
        <v>105969312</v>
      </c>
      <c r="X11" s="110">
        <f>X12+X22</f>
        <v>108892700</v>
      </c>
      <c r="Y11" s="115">
        <f>+W11+X11</f>
        <v>214862012</v>
      </c>
      <c r="Z11" s="116">
        <f>Z12+Z32</f>
        <v>0</v>
      </c>
      <c r="AA11" s="117">
        <f>AA12+AA32</f>
        <v>0</v>
      </c>
    </row>
    <row r="12" spans="2:27" s="95" customFormat="1" ht="27" customHeight="1" x14ac:dyDescent="0.25">
      <c r="B12" s="107" t="s">
        <v>41</v>
      </c>
      <c r="C12" s="108" t="s">
        <v>42</v>
      </c>
      <c r="D12" s="109"/>
      <c r="E12" s="110">
        <f>E13+E19</f>
        <v>925780196</v>
      </c>
      <c r="F12" s="110">
        <f t="shared" ref="F12:R12" si="5">F13+F19</f>
        <v>0</v>
      </c>
      <c r="G12" s="110">
        <f t="shared" si="5"/>
        <v>0</v>
      </c>
      <c r="H12" s="110">
        <f t="shared" si="5"/>
        <v>0</v>
      </c>
      <c r="I12" s="110">
        <f t="shared" si="5"/>
        <v>0</v>
      </c>
      <c r="J12" s="110">
        <f t="shared" si="5"/>
        <v>0</v>
      </c>
      <c r="K12" s="110">
        <f>K13+K19</f>
        <v>925780196</v>
      </c>
      <c r="L12" s="110">
        <f t="shared" si="5"/>
        <v>0</v>
      </c>
      <c r="M12" s="110">
        <f>M13+M19</f>
        <v>80421812</v>
      </c>
      <c r="N12" s="110">
        <f>N13+N19</f>
        <v>83784400</v>
      </c>
      <c r="O12" s="110">
        <f t="shared" si="5"/>
        <v>164206212</v>
      </c>
      <c r="P12" s="110">
        <f>P13+P19</f>
        <v>80421812</v>
      </c>
      <c r="Q12" s="110">
        <f>Q13+Q19</f>
        <v>83784400</v>
      </c>
      <c r="R12" s="110">
        <f t="shared" si="5"/>
        <v>164206212</v>
      </c>
      <c r="S12" s="112">
        <f>+K12-R12</f>
        <v>761573984</v>
      </c>
      <c r="T12" s="110">
        <f>T13+T19</f>
        <v>80421812</v>
      </c>
      <c r="U12" s="110">
        <f>U13+U19</f>
        <v>83784400</v>
      </c>
      <c r="V12" s="113">
        <f>+T12+U12</f>
        <v>164206212</v>
      </c>
      <c r="W12" s="114">
        <f>W13+W19</f>
        <v>80421812</v>
      </c>
      <c r="X12" s="110">
        <f>X13+X19</f>
        <v>83784400</v>
      </c>
      <c r="Y12" s="115">
        <f>+W12+X12</f>
        <v>164206212</v>
      </c>
      <c r="Z12" s="116">
        <f>Z13+Z19+Z22</f>
        <v>0</v>
      </c>
      <c r="AA12" s="117">
        <f>AA13+AA19+AA22</f>
        <v>0</v>
      </c>
    </row>
    <row r="13" spans="2:27" s="95" customFormat="1" x14ac:dyDescent="0.25">
      <c r="B13" s="118" t="s">
        <v>43</v>
      </c>
      <c r="C13" s="119" t="s">
        <v>44</v>
      </c>
      <c r="D13" s="120"/>
      <c r="E13" s="121">
        <f>SUM(E14:E18)</f>
        <v>859192429</v>
      </c>
      <c r="F13" s="121">
        <f t="shared" ref="F13:R13" si="6">SUM(F14:F18)</f>
        <v>0</v>
      </c>
      <c r="G13" s="121">
        <f t="shared" si="6"/>
        <v>0</v>
      </c>
      <c r="H13" s="121">
        <f t="shared" si="6"/>
        <v>0</v>
      </c>
      <c r="I13" s="121">
        <f t="shared" si="6"/>
        <v>0</v>
      </c>
      <c r="J13" s="121">
        <f t="shared" si="6"/>
        <v>0</v>
      </c>
      <c r="K13" s="121">
        <f>SUM(K14:K18)</f>
        <v>859192429</v>
      </c>
      <c r="L13" s="121">
        <f t="shared" si="6"/>
        <v>0</v>
      </c>
      <c r="M13" s="121">
        <f>SUM(M14:M18)</f>
        <v>80421812</v>
      </c>
      <c r="N13" s="121">
        <f>SUM(N14:N18)</f>
        <v>83784400</v>
      </c>
      <c r="O13" s="121">
        <f t="shared" si="6"/>
        <v>164206212</v>
      </c>
      <c r="P13" s="121">
        <f>SUM(P14:P18)</f>
        <v>80421812</v>
      </c>
      <c r="Q13" s="121">
        <f>SUM(Q14:Q18)</f>
        <v>83784400</v>
      </c>
      <c r="R13" s="121">
        <f t="shared" si="6"/>
        <v>164206212</v>
      </c>
      <c r="S13" s="122">
        <f>SUM(S14:S18)</f>
        <v>694986217</v>
      </c>
      <c r="T13" s="121">
        <f>SUM(T14:T18)</f>
        <v>80421812</v>
      </c>
      <c r="U13" s="121">
        <f>SUM(U14:U18)</f>
        <v>83784400</v>
      </c>
      <c r="V13" s="123">
        <f>T13+U13</f>
        <v>164206212</v>
      </c>
      <c r="W13" s="124">
        <f>SUM(W14:W18)</f>
        <v>80421812</v>
      </c>
      <c r="X13" s="121">
        <f>SUM(X14:X18)</f>
        <v>83784400</v>
      </c>
      <c r="Y13" s="125">
        <f>W13+X13</f>
        <v>164206212</v>
      </c>
      <c r="Z13" s="126">
        <f>SUM(Z14:Z18)</f>
        <v>0</v>
      </c>
      <c r="AA13" s="127">
        <f>SUM(AA14:AA18)</f>
        <v>0</v>
      </c>
    </row>
    <row r="14" spans="2:27" ht="19.5" customHeight="1" x14ac:dyDescent="0.25">
      <c r="B14" s="128" t="s">
        <v>45</v>
      </c>
      <c r="C14" s="129" t="s">
        <v>46</v>
      </c>
      <c r="D14" s="130">
        <v>1</v>
      </c>
      <c r="E14" s="131">
        <v>762136562</v>
      </c>
      <c r="F14" s="132"/>
      <c r="G14" s="132"/>
      <c r="H14" s="133"/>
      <c r="I14" s="132"/>
      <c r="J14" s="132"/>
      <c r="K14" s="132">
        <f t="shared" ref="K14:K20" si="7">E14+F14-G14-I14+J14</f>
        <v>762136562</v>
      </c>
      <c r="L14" s="134" t="s">
        <v>47</v>
      </c>
      <c r="M14" s="135">
        <v>76588306</v>
      </c>
      <c r="N14" s="132">
        <v>83622400</v>
      </c>
      <c r="O14" s="136">
        <f>+M14+N14</f>
        <v>160210706</v>
      </c>
      <c r="P14" s="137">
        <v>76588306</v>
      </c>
      <c r="Q14" s="132">
        <v>83622400</v>
      </c>
      <c r="R14" s="138">
        <f t="shared" ref="R14:R31" si="8">+P14+Q14</f>
        <v>160210706</v>
      </c>
      <c r="S14" s="139">
        <f>+K14-R14</f>
        <v>601925856</v>
      </c>
      <c r="T14" s="135">
        <v>76588306</v>
      </c>
      <c r="U14" s="132">
        <v>83622400</v>
      </c>
      <c r="V14" s="138">
        <f>+T14+U14</f>
        <v>160210706</v>
      </c>
      <c r="W14" s="135">
        <v>76588306</v>
      </c>
      <c r="X14" s="132">
        <v>83622400</v>
      </c>
      <c r="Y14" s="136">
        <f>+W14+X14</f>
        <v>160210706</v>
      </c>
      <c r="Z14" s="140">
        <f>+U14-X14</f>
        <v>0</v>
      </c>
      <c r="AA14" s="141">
        <f>+V14-Y14</f>
        <v>0</v>
      </c>
    </row>
    <row r="15" spans="2:27" ht="19.5" customHeight="1" x14ac:dyDescent="0.25">
      <c r="B15" s="128" t="s">
        <v>48</v>
      </c>
      <c r="C15" s="129" t="s">
        <v>49</v>
      </c>
      <c r="D15" s="130">
        <v>1</v>
      </c>
      <c r="E15" s="131">
        <v>925367</v>
      </c>
      <c r="F15" s="132"/>
      <c r="G15" s="132"/>
      <c r="H15" s="133"/>
      <c r="I15" s="132"/>
      <c r="J15" s="132"/>
      <c r="K15" s="132">
        <f t="shared" si="7"/>
        <v>925367</v>
      </c>
      <c r="L15" s="134"/>
      <c r="M15" s="135"/>
      <c r="N15" s="132"/>
      <c r="O15" s="136"/>
      <c r="P15" s="137"/>
      <c r="Q15" s="132"/>
      <c r="R15" s="138"/>
      <c r="S15" s="139">
        <f>+K15-R15</f>
        <v>925367</v>
      </c>
      <c r="T15" s="135"/>
      <c r="U15" s="132"/>
      <c r="V15" s="138"/>
      <c r="W15" s="135"/>
      <c r="X15" s="132"/>
      <c r="Y15" s="136"/>
      <c r="Z15" s="140"/>
      <c r="AA15" s="141"/>
    </row>
    <row r="16" spans="2:27" ht="16.5" customHeight="1" x14ac:dyDescent="0.25">
      <c r="B16" s="128" t="s">
        <v>50</v>
      </c>
      <c r="C16" s="129" t="s">
        <v>51</v>
      </c>
      <c r="D16" s="130">
        <v>1</v>
      </c>
      <c r="E16" s="131">
        <v>1855000</v>
      </c>
      <c r="F16" s="132"/>
      <c r="G16" s="132"/>
      <c r="H16" s="133"/>
      <c r="I16" s="132"/>
      <c r="J16" s="132"/>
      <c r="K16" s="132">
        <f t="shared" si="7"/>
        <v>1855000</v>
      </c>
      <c r="L16" s="134" t="s">
        <v>47</v>
      </c>
      <c r="M16" s="135">
        <v>140606</v>
      </c>
      <c r="N16" s="132">
        <v>162000</v>
      </c>
      <c r="O16" s="136">
        <f>+M16+N16</f>
        <v>302606</v>
      </c>
      <c r="P16" s="137">
        <v>140606</v>
      </c>
      <c r="Q16" s="132">
        <v>162000</v>
      </c>
      <c r="R16" s="138">
        <f t="shared" si="8"/>
        <v>302606</v>
      </c>
      <c r="S16" s="139">
        <f>+K16-R16</f>
        <v>1552394</v>
      </c>
      <c r="T16" s="135">
        <v>140606</v>
      </c>
      <c r="U16" s="132">
        <v>162000</v>
      </c>
      <c r="V16" s="138">
        <f>+T16+U16</f>
        <v>302606</v>
      </c>
      <c r="W16" s="135">
        <v>140606</v>
      </c>
      <c r="X16" s="132">
        <v>162000</v>
      </c>
      <c r="Y16" s="136">
        <f>+W16+X16</f>
        <v>302606</v>
      </c>
      <c r="Z16" s="140">
        <f t="shared" ref="Z16:AA31" si="9">+U16-X16</f>
        <v>0</v>
      </c>
      <c r="AA16" s="141">
        <f t="shared" si="9"/>
        <v>0</v>
      </c>
    </row>
    <row r="17" spans="2:27" ht="18.75" customHeight="1" x14ac:dyDescent="0.25">
      <c r="B17" s="128" t="s">
        <v>52</v>
      </c>
      <c r="C17" s="129" t="s">
        <v>53</v>
      </c>
      <c r="D17" s="130">
        <v>1</v>
      </c>
      <c r="E17" s="131">
        <v>73775500</v>
      </c>
      <c r="F17" s="132"/>
      <c r="G17" s="132"/>
      <c r="H17" s="133"/>
      <c r="I17" s="132"/>
      <c r="J17" s="132"/>
      <c r="K17" s="132">
        <f t="shared" si="7"/>
        <v>73775500</v>
      </c>
      <c r="L17" s="134" t="s">
        <v>47</v>
      </c>
      <c r="M17" s="135">
        <v>0</v>
      </c>
      <c r="N17" s="132"/>
      <c r="O17" s="136">
        <f>+M17+N17</f>
        <v>0</v>
      </c>
      <c r="P17" s="137">
        <v>0</v>
      </c>
      <c r="Q17" s="132"/>
      <c r="R17" s="138">
        <f t="shared" si="8"/>
        <v>0</v>
      </c>
      <c r="S17" s="139">
        <f>+K17-R17</f>
        <v>73775500</v>
      </c>
      <c r="T17" s="135">
        <v>0</v>
      </c>
      <c r="U17" s="132"/>
      <c r="V17" s="138">
        <f>+T17+U17</f>
        <v>0</v>
      </c>
      <c r="W17" s="135">
        <v>0</v>
      </c>
      <c r="X17" s="132"/>
      <c r="Y17" s="136">
        <f>+W17+X17</f>
        <v>0</v>
      </c>
      <c r="Z17" s="140">
        <f t="shared" si="9"/>
        <v>0</v>
      </c>
      <c r="AA17" s="141">
        <f t="shared" si="9"/>
        <v>0</v>
      </c>
    </row>
    <row r="18" spans="2:27" ht="19.5" customHeight="1" x14ac:dyDescent="0.25">
      <c r="B18" s="128" t="s">
        <v>54</v>
      </c>
      <c r="C18" s="129" t="s">
        <v>55</v>
      </c>
      <c r="D18" s="130">
        <v>1</v>
      </c>
      <c r="E18" s="131">
        <v>20500000</v>
      </c>
      <c r="F18" s="132"/>
      <c r="G18" s="132"/>
      <c r="H18" s="133"/>
      <c r="I18" s="132"/>
      <c r="J18" s="132"/>
      <c r="K18" s="132">
        <f t="shared" si="7"/>
        <v>20500000</v>
      </c>
      <c r="L18" s="134" t="s">
        <v>47</v>
      </c>
      <c r="M18" s="135">
        <v>3692900</v>
      </c>
      <c r="N18" s="132"/>
      <c r="O18" s="136">
        <f>+M18+N18</f>
        <v>3692900</v>
      </c>
      <c r="P18" s="137">
        <v>3692900</v>
      </c>
      <c r="Q18" s="132"/>
      <c r="R18" s="138">
        <f t="shared" si="8"/>
        <v>3692900</v>
      </c>
      <c r="S18" s="139">
        <f>+K18-R18</f>
        <v>16807100</v>
      </c>
      <c r="T18" s="135">
        <v>3692900</v>
      </c>
      <c r="U18" s="132"/>
      <c r="V18" s="138">
        <f>+T18+U18</f>
        <v>3692900</v>
      </c>
      <c r="W18" s="135">
        <v>3692900</v>
      </c>
      <c r="X18" s="132"/>
      <c r="Y18" s="136">
        <f>+W18+X18</f>
        <v>3692900</v>
      </c>
      <c r="Z18" s="140">
        <f t="shared" si="9"/>
        <v>0</v>
      </c>
      <c r="AA18" s="141">
        <f t="shared" si="9"/>
        <v>0</v>
      </c>
    </row>
    <row r="19" spans="2:27" s="95" customFormat="1" ht="21.75" customHeight="1" x14ac:dyDescent="0.25">
      <c r="B19" s="118" t="s">
        <v>56</v>
      </c>
      <c r="C19" s="142" t="s">
        <v>57</v>
      </c>
      <c r="D19" s="120"/>
      <c r="E19" s="121">
        <f>+E20+E21</f>
        <v>66587767</v>
      </c>
      <c r="F19" s="121">
        <f>SUM(F20:F21)</f>
        <v>0</v>
      </c>
      <c r="G19" s="121">
        <f>+G20+G21</f>
        <v>0</v>
      </c>
      <c r="H19" s="121">
        <f>+H20+H21</f>
        <v>0</v>
      </c>
      <c r="I19" s="121">
        <f>+I20+I21</f>
        <v>0</v>
      </c>
      <c r="J19" s="121"/>
      <c r="K19" s="121">
        <f t="shared" si="7"/>
        <v>66587767</v>
      </c>
      <c r="L19" s="143"/>
      <c r="M19" s="144">
        <f>SUM(M20:M21)</f>
        <v>0</v>
      </c>
      <c r="N19" s="121">
        <f>SUM(N20:N21)</f>
        <v>0</v>
      </c>
      <c r="O19" s="125">
        <f>+N19+M19</f>
        <v>0</v>
      </c>
      <c r="P19" s="145">
        <f>SUM(P20:P21)</f>
        <v>0</v>
      </c>
      <c r="Q19" s="121">
        <f>SUM(Q20:Q21)</f>
        <v>0</v>
      </c>
      <c r="R19" s="123">
        <f t="shared" si="8"/>
        <v>0</v>
      </c>
      <c r="S19" s="146">
        <f t="shared" si="1"/>
        <v>66587767</v>
      </c>
      <c r="T19" s="124">
        <f>SUM(T20:T21)</f>
        <v>0</v>
      </c>
      <c r="U19" s="121">
        <f>SUM(U20:U21)</f>
        <v>0</v>
      </c>
      <c r="V19" s="123">
        <f>T19+U19</f>
        <v>0</v>
      </c>
      <c r="W19" s="124">
        <f>SUM(W20:W21)</f>
        <v>0</v>
      </c>
      <c r="X19" s="121">
        <f>SUM(X20:X21)</f>
        <v>0</v>
      </c>
      <c r="Y19" s="125">
        <f>W19+X19</f>
        <v>0</v>
      </c>
      <c r="Z19" s="126">
        <f>SUM(Z20:Z21)</f>
        <v>0</v>
      </c>
      <c r="AA19" s="127">
        <f t="shared" si="9"/>
        <v>0</v>
      </c>
    </row>
    <row r="20" spans="2:27" ht="18" customHeight="1" x14ac:dyDescent="0.25">
      <c r="B20" s="147" t="s">
        <v>58</v>
      </c>
      <c r="C20" s="129" t="s">
        <v>59</v>
      </c>
      <c r="D20" s="130">
        <v>1</v>
      </c>
      <c r="E20" s="132">
        <v>36887767</v>
      </c>
      <c r="F20" s="132"/>
      <c r="G20" s="132">
        <v>0</v>
      </c>
      <c r="H20" s="148">
        <f>+H21+H22</f>
        <v>0</v>
      </c>
      <c r="I20" s="132">
        <v>0</v>
      </c>
      <c r="J20" s="132">
        <v>0</v>
      </c>
      <c r="K20" s="132">
        <f t="shared" si="7"/>
        <v>36887767</v>
      </c>
      <c r="L20" s="134" t="s">
        <v>47</v>
      </c>
      <c r="M20" s="135"/>
      <c r="N20" s="132"/>
      <c r="O20" s="136">
        <f>+M20+N20</f>
        <v>0</v>
      </c>
      <c r="P20" s="137"/>
      <c r="Q20" s="132"/>
      <c r="R20" s="138">
        <f>+P20+Q20</f>
        <v>0</v>
      </c>
      <c r="S20" s="139">
        <f t="shared" si="1"/>
        <v>36887767</v>
      </c>
      <c r="T20" s="135"/>
      <c r="U20" s="132"/>
      <c r="V20" s="138">
        <f>+T20+U20</f>
        <v>0</v>
      </c>
      <c r="W20" s="135"/>
      <c r="X20" s="132"/>
      <c r="Y20" s="136">
        <f>+W20+X20</f>
        <v>0</v>
      </c>
      <c r="Z20" s="140">
        <f t="shared" si="9"/>
        <v>0</v>
      </c>
      <c r="AA20" s="141">
        <f t="shared" si="9"/>
        <v>0</v>
      </c>
    </row>
    <row r="21" spans="2:27" ht="17.25" customHeight="1" x14ac:dyDescent="0.25">
      <c r="B21" s="147" t="s">
        <v>60</v>
      </c>
      <c r="C21" s="129" t="s">
        <v>61</v>
      </c>
      <c r="D21" s="130">
        <v>1</v>
      </c>
      <c r="E21" s="132">
        <v>29700000</v>
      </c>
      <c r="F21" s="132"/>
      <c r="G21" s="132"/>
      <c r="H21" s="148">
        <f>+H22+H23</f>
        <v>0</v>
      </c>
      <c r="I21" s="132">
        <v>0</v>
      </c>
      <c r="J21" s="132">
        <v>0</v>
      </c>
      <c r="K21" s="132">
        <f>E21+F21-G21-I21+J21</f>
        <v>29700000</v>
      </c>
      <c r="L21" s="134" t="s">
        <v>47</v>
      </c>
      <c r="M21" s="135"/>
      <c r="N21" s="132"/>
      <c r="O21" s="136">
        <f>+M21+N21</f>
        <v>0</v>
      </c>
      <c r="P21" s="137"/>
      <c r="Q21" s="132"/>
      <c r="R21" s="138">
        <f t="shared" si="8"/>
        <v>0</v>
      </c>
      <c r="S21" s="139">
        <f t="shared" si="1"/>
        <v>29700000</v>
      </c>
      <c r="T21" s="135"/>
      <c r="U21" s="132"/>
      <c r="V21" s="138">
        <f>+T21+U21</f>
        <v>0</v>
      </c>
      <c r="W21" s="135"/>
      <c r="X21" s="132"/>
      <c r="Y21" s="136">
        <f>+W21+X21</f>
        <v>0</v>
      </c>
      <c r="Z21" s="140">
        <f t="shared" si="9"/>
        <v>0</v>
      </c>
      <c r="AA21" s="141">
        <f t="shared" si="9"/>
        <v>0</v>
      </c>
    </row>
    <row r="22" spans="2:27" s="95" customFormat="1" ht="27" customHeight="1" x14ac:dyDescent="0.25">
      <c r="B22" s="118" t="s">
        <v>62</v>
      </c>
      <c r="C22" s="142" t="s">
        <v>63</v>
      </c>
      <c r="D22" s="120"/>
      <c r="E22" s="121">
        <f>SUM(E23:E31)</f>
        <v>304900000</v>
      </c>
      <c r="F22" s="121">
        <f>SUM(F23:F31)</f>
        <v>0</v>
      </c>
      <c r="G22" s="121">
        <f>SUM(G23:I31)</f>
        <v>0</v>
      </c>
      <c r="H22" s="121">
        <f>+H23+H24+H25+H26+H27+H28+H29+H30+H31</f>
        <v>0</v>
      </c>
      <c r="I22" s="121">
        <f>+I23+I24+I25+I26+I27+I28+I29+I30+I31</f>
        <v>0</v>
      </c>
      <c r="J22" s="121">
        <f>SUM(J24:J31)</f>
        <v>0</v>
      </c>
      <c r="K22" s="121">
        <f>E22+F22-G22-I22+J22</f>
        <v>304900000</v>
      </c>
      <c r="L22" s="143"/>
      <c r="M22" s="124">
        <f>SUM(M23:M31)</f>
        <v>25547500</v>
      </c>
      <c r="N22" s="121">
        <f>SUM(N23:N31)</f>
        <v>25108300</v>
      </c>
      <c r="O22" s="125">
        <f>+N22+M22</f>
        <v>50655800</v>
      </c>
      <c r="P22" s="145">
        <f>SUM(P23:P31)</f>
        <v>25547500</v>
      </c>
      <c r="Q22" s="121">
        <f>SUM(Q23:Q31)</f>
        <v>25108300</v>
      </c>
      <c r="R22" s="123">
        <f t="shared" si="8"/>
        <v>50655800</v>
      </c>
      <c r="S22" s="146">
        <f t="shared" si="1"/>
        <v>254244200</v>
      </c>
      <c r="T22" s="124">
        <f>SUM(T23:T31)</f>
        <v>25547500</v>
      </c>
      <c r="U22" s="121">
        <f>SUM(U23:U31)</f>
        <v>25108300</v>
      </c>
      <c r="V22" s="123">
        <f>T22+U22</f>
        <v>50655800</v>
      </c>
      <c r="W22" s="124">
        <f>SUM(W23:W31)</f>
        <v>25547500</v>
      </c>
      <c r="X22" s="121">
        <f>SUM(X23:X31)</f>
        <v>25108300</v>
      </c>
      <c r="Y22" s="125">
        <f>W22+X22</f>
        <v>50655800</v>
      </c>
      <c r="Z22" s="126">
        <f>SUM(Z23:Z31)</f>
        <v>0</v>
      </c>
      <c r="AA22" s="127">
        <f>SUM(AA23:AA31)</f>
        <v>0</v>
      </c>
    </row>
    <row r="23" spans="2:27" x14ac:dyDescent="0.25">
      <c r="B23" s="128" t="s">
        <v>64</v>
      </c>
      <c r="C23" s="129" t="s">
        <v>65</v>
      </c>
      <c r="D23" s="130">
        <v>1</v>
      </c>
      <c r="E23" s="131">
        <v>87400000</v>
      </c>
      <c r="F23" s="132"/>
      <c r="G23" s="132"/>
      <c r="H23" s="148"/>
      <c r="I23" s="132"/>
      <c r="J23" s="132"/>
      <c r="K23" s="132">
        <f t="shared" ref="K23:K31" si="10">E23+F23-G23-I23+J23</f>
        <v>87400000</v>
      </c>
      <c r="L23" s="134" t="s">
        <v>47</v>
      </c>
      <c r="M23" s="135">
        <v>10478000</v>
      </c>
      <c r="N23" s="132">
        <v>10034700</v>
      </c>
      <c r="O23" s="136">
        <f t="shared" ref="O23:O31" si="11">+M23+N23</f>
        <v>20512700</v>
      </c>
      <c r="P23" s="137">
        <v>10478000</v>
      </c>
      <c r="Q23" s="132">
        <v>10034700</v>
      </c>
      <c r="R23" s="138">
        <f t="shared" si="8"/>
        <v>20512700</v>
      </c>
      <c r="S23" s="139">
        <f t="shared" si="1"/>
        <v>66887300</v>
      </c>
      <c r="T23" s="135">
        <v>10478000</v>
      </c>
      <c r="U23" s="132">
        <v>10034700</v>
      </c>
      <c r="V23" s="138">
        <f t="shared" ref="V23:V35" si="12">+T23+U23</f>
        <v>20512700</v>
      </c>
      <c r="W23" s="135">
        <v>10478000</v>
      </c>
      <c r="X23" s="132">
        <v>10034700</v>
      </c>
      <c r="Y23" s="136">
        <f t="shared" ref="Y23:Y32" si="13">+W23+X23</f>
        <v>20512700</v>
      </c>
      <c r="Z23" s="140">
        <f t="shared" si="9"/>
        <v>0</v>
      </c>
      <c r="AA23" s="149">
        <v>0</v>
      </c>
    </row>
    <row r="24" spans="2:27" ht="18" customHeight="1" x14ac:dyDescent="0.25">
      <c r="B24" s="128" t="s">
        <v>66</v>
      </c>
      <c r="C24" s="129" t="s">
        <v>67</v>
      </c>
      <c r="D24" s="130">
        <v>1</v>
      </c>
      <c r="E24" s="131">
        <v>54300000</v>
      </c>
      <c r="F24" s="132"/>
      <c r="G24" s="132"/>
      <c r="H24" s="148"/>
      <c r="I24" s="132"/>
      <c r="J24" s="132"/>
      <c r="K24" s="132">
        <f t="shared" si="10"/>
        <v>54300000</v>
      </c>
      <c r="L24" s="134" t="s">
        <v>47</v>
      </c>
      <c r="M24" s="135">
        <v>7422000</v>
      </c>
      <c r="N24" s="132">
        <v>7107900</v>
      </c>
      <c r="O24" s="136">
        <f t="shared" si="11"/>
        <v>14529900</v>
      </c>
      <c r="P24" s="137">
        <v>7422000</v>
      </c>
      <c r="Q24" s="132">
        <v>7107900</v>
      </c>
      <c r="R24" s="138">
        <f t="shared" si="8"/>
        <v>14529900</v>
      </c>
      <c r="S24" s="139">
        <f t="shared" si="1"/>
        <v>39770100</v>
      </c>
      <c r="T24" s="135">
        <v>7422000</v>
      </c>
      <c r="U24" s="132">
        <v>7107900</v>
      </c>
      <c r="V24" s="138">
        <f t="shared" si="12"/>
        <v>14529900</v>
      </c>
      <c r="W24" s="135">
        <v>7422000</v>
      </c>
      <c r="X24" s="132">
        <v>7107900</v>
      </c>
      <c r="Y24" s="136">
        <f t="shared" si="13"/>
        <v>14529900</v>
      </c>
      <c r="Z24" s="140">
        <f t="shared" si="9"/>
        <v>0</v>
      </c>
      <c r="AA24" s="141">
        <f t="shared" si="9"/>
        <v>0</v>
      </c>
    </row>
    <row r="25" spans="2:27" ht="18" customHeight="1" x14ac:dyDescent="0.25">
      <c r="B25" s="128" t="s">
        <v>68</v>
      </c>
      <c r="C25" s="129" t="s">
        <v>69</v>
      </c>
      <c r="D25" s="130">
        <v>1</v>
      </c>
      <c r="E25" s="131">
        <v>92000000</v>
      </c>
      <c r="F25" s="132"/>
      <c r="G25" s="132"/>
      <c r="H25" s="148"/>
      <c r="I25" s="132"/>
      <c r="J25" s="132"/>
      <c r="K25" s="132">
        <f t="shared" si="10"/>
        <v>92000000</v>
      </c>
      <c r="L25" s="134" t="s">
        <v>47</v>
      </c>
      <c r="M25" s="135">
        <v>0</v>
      </c>
      <c r="N25" s="132"/>
      <c r="O25" s="136">
        <f t="shared" si="11"/>
        <v>0</v>
      </c>
      <c r="P25" s="137">
        <v>0</v>
      </c>
      <c r="Q25" s="132"/>
      <c r="R25" s="138">
        <f t="shared" si="8"/>
        <v>0</v>
      </c>
      <c r="S25" s="139">
        <f t="shared" si="1"/>
        <v>92000000</v>
      </c>
      <c r="T25" s="135">
        <v>0</v>
      </c>
      <c r="U25" s="132"/>
      <c r="V25" s="138">
        <f t="shared" si="12"/>
        <v>0</v>
      </c>
      <c r="W25" s="135">
        <v>0</v>
      </c>
      <c r="X25" s="132"/>
      <c r="Y25" s="136">
        <f t="shared" si="13"/>
        <v>0</v>
      </c>
      <c r="Z25" s="140">
        <f t="shared" si="9"/>
        <v>0</v>
      </c>
      <c r="AA25" s="141">
        <f t="shared" si="9"/>
        <v>0</v>
      </c>
    </row>
    <row r="26" spans="2:27" ht="18" customHeight="1" x14ac:dyDescent="0.25">
      <c r="B26" s="128" t="s">
        <v>70</v>
      </c>
      <c r="C26" s="129" t="s">
        <v>71</v>
      </c>
      <c r="D26" s="130">
        <v>1</v>
      </c>
      <c r="E26" s="131">
        <v>30200000</v>
      </c>
      <c r="F26" s="132"/>
      <c r="G26" s="132"/>
      <c r="H26" s="148"/>
      <c r="I26" s="132"/>
      <c r="J26" s="132"/>
      <c r="K26" s="132">
        <f t="shared" si="10"/>
        <v>30200000</v>
      </c>
      <c r="L26" s="134" t="s">
        <v>47</v>
      </c>
      <c r="M26" s="135">
        <v>3211700</v>
      </c>
      <c r="N26" s="132">
        <v>3345400</v>
      </c>
      <c r="O26" s="136">
        <f t="shared" si="11"/>
        <v>6557100</v>
      </c>
      <c r="P26" s="137">
        <v>3211700</v>
      </c>
      <c r="Q26" s="132">
        <v>3345400</v>
      </c>
      <c r="R26" s="138">
        <f t="shared" si="8"/>
        <v>6557100</v>
      </c>
      <c r="S26" s="139">
        <f t="shared" si="1"/>
        <v>23642900</v>
      </c>
      <c r="T26" s="135">
        <v>3211700</v>
      </c>
      <c r="U26" s="132">
        <v>3345400</v>
      </c>
      <c r="V26" s="138">
        <f t="shared" si="12"/>
        <v>6557100</v>
      </c>
      <c r="W26" s="135">
        <v>3211700</v>
      </c>
      <c r="X26" s="132">
        <v>3345400</v>
      </c>
      <c r="Y26" s="136">
        <f t="shared" si="13"/>
        <v>6557100</v>
      </c>
      <c r="Z26" s="140">
        <f t="shared" si="9"/>
        <v>0</v>
      </c>
      <c r="AA26" s="141">
        <f t="shared" si="9"/>
        <v>0</v>
      </c>
    </row>
    <row r="27" spans="2:27" ht="18" customHeight="1" x14ac:dyDescent="0.25">
      <c r="B27" s="128" t="s">
        <v>72</v>
      </c>
      <c r="C27" s="129" t="s">
        <v>73</v>
      </c>
      <c r="D27" s="130">
        <v>1</v>
      </c>
      <c r="E27" s="131">
        <v>4500000</v>
      </c>
      <c r="F27" s="132"/>
      <c r="G27" s="132"/>
      <c r="H27" s="148"/>
      <c r="I27" s="132"/>
      <c r="J27" s="132"/>
      <c r="K27" s="132">
        <f t="shared" si="10"/>
        <v>4500000</v>
      </c>
      <c r="L27" s="134" t="s">
        <v>47</v>
      </c>
      <c r="M27" s="135">
        <v>419500</v>
      </c>
      <c r="N27" s="132">
        <v>436900</v>
      </c>
      <c r="O27" s="136">
        <f t="shared" si="11"/>
        <v>856400</v>
      </c>
      <c r="P27" s="137">
        <v>419500</v>
      </c>
      <c r="Q27" s="132">
        <v>436900</v>
      </c>
      <c r="R27" s="138">
        <f t="shared" si="8"/>
        <v>856400</v>
      </c>
      <c r="S27" s="139">
        <f t="shared" si="1"/>
        <v>3643600</v>
      </c>
      <c r="T27" s="135">
        <v>419500</v>
      </c>
      <c r="U27" s="132">
        <v>436900</v>
      </c>
      <c r="V27" s="138">
        <f t="shared" si="12"/>
        <v>856400</v>
      </c>
      <c r="W27" s="135">
        <v>419500</v>
      </c>
      <c r="X27" s="132">
        <v>436900</v>
      </c>
      <c r="Y27" s="136">
        <f t="shared" si="13"/>
        <v>856400</v>
      </c>
      <c r="Z27" s="140">
        <f t="shared" si="9"/>
        <v>0</v>
      </c>
      <c r="AA27" s="141">
        <f t="shared" si="9"/>
        <v>0</v>
      </c>
    </row>
    <row r="28" spans="2:27" ht="18" customHeight="1" x14ac:dyDescent="0.25">
      <c r="B28" s="128" t="s">
        <v>74</v>
      </c>
      <c r="C28" s="129" t="s">
        <v>75</v>
      </c>
      <c r="D28" s="130">
        <v>1</v>
      </c>
      <c r="E28" s="131">
        <v>18000000</v>
      </c>
      <c r="F28" s="132"/>
      <c r="G28" s="132"/>
      <c r="H28" s="148"/>
      <c r="I28" s="132"/>
      <c r="J28" s="132"/>
      <c r="K28" s="132">
        <f t="shared" si="10"/>
        <v>18000000</v>
      </c>
      <c r="L28" s="134" t="s">
        <v>47</v>
      </c>
      <c r="M28" s="135">
        <v>2408900</v>
      </c>
      <c r="N28" s="132">
        <v>2509100</v>
      </c>
      <c r="O28" s="136">
        <f t="shared" si="11"/>
        <v>4918000</v>
      </c>
      <c r="P28" s="137">
        <v>2408900</v>
      </c>
      <c r="Q28" s="132">
        <v>2509100</v>
      </c>
      <c r="R28" s="138">
        <f t="shared" si="8"/>
        <v>4918000</v>
      </c>
      <c r="S28" s="139">
        <f t="shared" si="1"/>
        <v>13082000</v>
      </c>
      <c r="T28" s="135">
        <v>2408900</v>
      </c>
      <c r="U28" s="132">
        <v>2509100</v>
      </c>
      <c r="V28" s="138">
        <f t="shared" si="12"/>
        <v>4918000</v>
      </c>
      <c r="W28" s="135">
        <v>2408900</v>
      </c>
      <c r="X28" s="132">
        <v>2509100</v>
      </c>
      <c r="Y28" s="136">
        <f t="shared" si="13"/>
        <v>4918000</v>
      </c>
      <c r="Z28" s="140">
        <f t="shared" si="9"/>
        <v>0</v>
      </c>
      <c r="AA28" s="141">
        <f t="shared" si="9"/>
        <v>0</v>
      </c>
    </row>
    <row r="29" spans="2:27" ht="18" customHeight="1" x14ac:dyDescent="0.25">
      <c r="B29" s="128" t="s">
        <v>76</v>
      </c>
      <c r="C29" s="129" t="s">
        <v>77</v>
      </c>
      <c r="D29" s="130">
        <v>1</v>
      </c>
      <c r="E29" s="131">
        <v>4500000</v>
      </c>
      <c r="F29" s="132"/>
      <c r="G29" s="132"/>
      <c r="H29" s="148"/>
      <c r="I29" s="132"/>
      <c r="J29" s="132"/>
      <c r="K29" s="132">
        <f t="shared" si="10"/>
        <v>4500000</v>
      </c>
      <c r="L29" s="134" t="s">
        <v>47</v>
      </c>
      <c r="M29" s="135">
        <v>402000</v>
      </c>
      <c r="N29" s="132">
        <v>418700</v>
      </c>
      <c r="O29" s="136">
        <f t="shared" si="11"/>
        <v>820700</v>
      </c>
      <c r="P29" s="137">
        <v>402000</v>
      </c>
      <c r="Q29" s="132">
        <v>418700</v>
      </c>
      <c r="R29" s="138">
        <f t="shared" si="8"/>
        <v>820700</v>
      </c>
      <c r="S29" s="139">
        <f t="shared" si="1"/>
        <v>3679300</v>
      </c>
      <c r="T29" s="135">
        <v>402000</v>
      </c>
      <c r="U29" s="132">
        <v>418700</v>
      </c>
      <c r="V29" s="138">
        <f t="shared" si="12"/>
        <v>820700</v>
      </c>
      <c r="W29" s="135">
        <v>402000</v>
      </c>
      <c r="X29" s="132">
        <v>418700</v>
      </c>
      <c r="Y29" s="136">
        <f t="shared" si="13"/>
        <v>820700</v>
      </c>
      <c r="Z29" s="140">
        <f t="shared" si="9"/>
        <v>0</v>
      </c>
      <c r="AA29" s="141">
        <f t="shared" si="9"/>
        <v>0</v>
      </c>
    </row>
    <row r="30" spans="2:27" ht="18" customHeight="1" x14ac:dyDescent="0.25">
      <c r="B30" s="128" t="s">
        <v>78</v>
      </c>
      <c r="C30" s="129" t="s">
        <v>79</v>
      </c>
      <c r="D30" s="130">
        <v>1</v>
      </c>
      <c r="E30" s="131">
        <v>4500000</v>
      </c>
      <c r="F30" s="132"/>
      <c r="G30" s="132"/>
      <c r="H30" s="148"/>
      <c r="I30" s="132"/>
      <c r="J30" s="132"/>
      <c r="K30" s="132">
        <f t="shared" si="10"/>
        <v>4500000</v>
      </c>
      <c r="L30" s="134" t="s">
        <v>47</v>
      </c>
      <c r="M30" s="135">
        <v>402000</v>
      </c>
      <c r="N30" s="132">
        <v>418700</v>
      </c>
      <c r="O30" s="136">
        <f t="shared" si="11"/>
        <v>820700</v>
      </c>
      <c r="P30" s="137">
        <v>402000</v>
      </c>
      <c r="Q30" s="132">
        <v>418700</v>
      </c>
      <c r="R30" s="138">
        <f t="shared" si="8"/>
        <v>820700</v>
      </c>
      <c r="S30" s="139">
        <f>+K30-R30</f>
        <v>3679300</v>
      </c>
      <c r="T30" s="135">
        <v>402000</v>
      </c>
      <c r="U30" s="132">
        <v>418700</v>
      </c>
      <c r="V30" s="138">
        <f t="shared" si="12"/>
        <v>820700</v>
      </c>
      <c r="W30" s="135">
        <v>402000</v>
      </c>
      <c r="X30" s="132">
        <v>418700</v>
      </c>
      <c r="Y30" s="136">
        <f t="shared" si="13"/>
        <v>820700</v>
      </c>
      <c r="Z30" s="140">
        <f t="shared" si="9"/>
        <v>0</v>
      </c>
      <c r="AA30" s="141">
        <f t="shared" si="9"/>
        <v>0</v>
      </c>
    </row>
    <row r="31" spans="2:27" ht="18" customHeight="1" x14ac:dyDescent="0.25">
      <c r="B31" s="128" t="s">
        <v>80</v>
      </c>
      <c r="C31" s="129" t="s">
        <v>81</v>
      </c>
      <c r="D31" s="130">
        <v>1</v>
      </c>
      <c r="E31" s="131">
        <v>9500000</v>
      </c>
      <c r="F31" s="132"/>
      <c r="G31" s="132"/>
      <c r="H31" s="148"/>
      <c r="I31" s="132"/>
      <c r="J31" s="132"/>
      <c r="K31" s="132">
        <f t="shared" si="10"/>
        <v>9500000</v>
      </c>
      <c r="L31" s="134" t="s">
        <v>47</v>
      </c>
      <c r="M31" s="135">
        <v>803400</v>
      </c>
      <c r="N31" s="132">
        <v>836900</v>
      </c>
      <c r="O31" s="136">
        <f t="shared" si="11"/>
        <v>1640300</v>
      </c>
      <c r="P31" s="137">
        <v>803400</v>
      </c>
      <c r="Q31" s="132">
        <v>836900</v>
      </c>
      <c r="R31" s="138">
        <f t="shared" si="8"/>
        <v>1640300</v>
      </c>
      <c r="S31" s="139">
        <f t="shared" si="1"/>
        <v>7859700</v>
      </c>
      <c r="T31" s="135">
        <v>803400</v>
      </c>
      <c r="U31" s="132">
        <v>836900</v>
      </c>
      <c r="V31" s="138">
        <f t="shared" si="12"/>
        <v>1640300</v>
      </c>
      <c r="W31" s="135">
        <v>803400</v>
      </c>
      <c r="X31" s="132">
        <v>836900</v>
      </c>
      <c r="Y31" s="136">
        <f t="shared" si="13"/>
        <v>1640300</v>
      </c>
      <c r="Z31" s="140">
        <f t="shared" si="9"/>
        <v>0</v>
      </c>
      <c r="AA31" s="141">
        <f t="shared" si="9"/>
        <v>0</v>
      </c>
    </row>
    <row r="32" spans="2:27" s="95" customFormat="1" ht="26.25" customHeight="1" x14ac:dyDescent="0.25">
      <c r="B32" s="96" t="s">
        <v>82</v>
      </c>
      <c r="C32" s="150" t="s">
        <v>83</v>
      </c>
      <c r="D32" s="105"/>
      <c r="E32" s="99">
        <f>E33</f>
        <v>79439561</v>
      </c>
      <c r="F32" s="99"/>
      <c r="G32" s="99">
        <f>G33</f>
        <v>0</v>
      </c>
      <c r="H32" s="99"/>
      <c r="I32" s="99"/>
      <c r="J32" s="99">
        <f>J33</f>
        <v>0</v>
      </c>
      <c r="K32" s="99">
        <f>K33</f>
        <v>79439561</v>
      </c>
      <c r="L32" s="151"/>
      <c r="M32" s="106">
        <f>+M33</f>
        <v>0</v>
      </c>
      <c r="N32" s="99">
        <f>+N33</f>
        <v>0</v>
      </c>
      <c r="O32" s="102">
        <f>+O33</f>
        <v>0</v>
      </c>
      <c r="P32" s="152">
        <f>+P33</f>
        <v>0</v>
      </c>
      <c r="Q32" s="99">
        <f>+Q33</f>
        <v>0</v>
      </c>
      <c r="R32" s="101">
        <f>+P32+Q32</f>
        <v>0</v>
      </c>
      <c r="S32" s="153">
        <f t="shared" si="1"/>
        <v>79439561</v>
      </c>
      <c r="T32" s="106">
        <f>+T33</f>
        <v>0</v>
      </c>
      <c r="U32" s="99">
        <f>+U33</f>
        <v>0</v>
      </c>
      <c r="V32" s="101">
        <f t="shared" si="12"/>
        <v>0</v>
      </c>
      <c r="W32" s="106">
        <f>+W33</f>
        <v>0</v>
      </c>
      <c r="X32" s="99">
        <f>+X33</f>
        <v>0</v>
      </c>
      <c r="Y32" s="102">
        <f t="shared" si="13"/>
        <v>0</v>
      </c>
      <c r="Z32" s="103">
        <f>+U32-X32</f>
        <v>0</v>
      </c>
      <c r="AA32" s="104">
        <f>+V32-Y32</f>
        <v>0</v>
      </c>
    </row>
    <row r="33" spans="1:29" s="95" customFormat="1" ht="15" customHeight="1" x14ac:dyDescent="0.25">
      <c r="B33" s="118" t="s">
        <v>84</v>
      </c>
      <c r="C33" s="142" t="s">
        <v>57</v>
      </c>
      <c r="D33" s="120"/>
      <c r="E33" s="121">
        <f>SUM(E34:E36)</f>
        <v>79439561</v>
      </c>
      <c r="F33" s="121">
        <f>SUM(F34:F36)</f>
        <v>0</v>
      </c>
      <c r="G33" s="121">
        <f>SUM(G34:G36)</f>
        <v>0</v>
      </c>
      <c r="H33" s="121"/>
      <c r="I33" s="121"/>
      <c r="J33" s="121">
        <f>SUM(J34:J36)</f>
        <v>0</v>
      </c>
      <c r="K33" s="121">
        <f>SUM(K34:K36)</f>
        <v>79439561</v>
      </c>
      <c r="L33" s="143"/>
      <c r="M33" s="124">
        <f>SUM(M34:M36)</f>
        <v>0</v>
      </c>
      <c r="N33" s="124">
        <f>SUM(N34:N36)</f>
        <v>0</v>
      </c>
      <c r="O33" s="125">
        <f>+N33+M33</f>
        <v>0</v>
      </c>
      <c r="P33" s="145">
        <f>SUM(P34:P36)</f>
        <v>0</v>
      </c>
      <c r="Q33" s="124">
        <f>SUM(Q34:Q36)</f>
        <v>0</v>
      </c>
      <c r="R33" s="123">
        <f>+P33+Q33</f>
        <v>0</v>
      </c>
      <c r="S33" s="146">
        <f t="shared" si="1"/>
        <v>79439561</v>
      </c>
      <c r="T33" s="124">
        <f>SUM(T34:T36)</f>
        <v>0</v>
      </c>
      <c r="U33" s="121">
        <f>SUM(U34:U36)</f>
        <v>0</v>
      </c>
      <c r="V33" s="123">
        <f t="shared" si="12"/>
        <v>0</v>
      </c>
      <c r="W33" s="124">
        <f>SUM(W34:W36)</f>
        <v>0</v>
      </c>
      <c r="X33" s="121">
        <f>SUM(X34:X36)</f>
        <v>0</v>
      </c>
      <c r="Y33" s="125">
        <f>W33+X33</f>
        <v>0</v>
      </c>
      <c r="Z33" s="126">
        <f>SUM(Z34:Z35)</f>
        <v>0</v>
      </c>
      <c r="AA33" s="127">
        <f>SUM(AA34:AA35)</f>
        <v>0</v>
      </c>
    </row>
    <row r="34" spans="1:29" ht="20.25" customHeight="1" x14ac:dyDescent="0.25">
      <c r="B34" s="128" t="s">
        <v>85</v>
      </c>
      <c r="C34" s="129" t="s">
        <v>86</v>
      </c>
      <c r="D34" s="130">
        <v>1</v>
      </c>
      <c r="E34" s="131">
        <v>30000000</v>
      </c>
      <c r="F34" s="131"/>
      <c r="G34" s="132"/>
      <c r="H34" s="133"/>
      <c r="I34" s="132"/>
      <c r="J34" s="132"/>
      <c r="K34" s="132">
        <f>E34+F34-G34-I34+J34</f>
        <v>30000000</v>
      </c>
      <c r="L34" s="134" t="s">
        <v>47</v>
      </c>
      <c r="M34" s="135"/>
      <c r="N34" s="132">
        <v>0</v>
      </c>
      <c r="O34" s="136">
        <f>+M34+N34</f>
        <v>0</v>
      </c>
      <c r="P34" s="137"/>
      <c r="Q34" s="132">
        <v>0</v>
      </c>
      <c r="R34" s="138">
        <f>+P34+Q34</f>
        <v>0</v>
      </c>
      <c r="S34" s="139">
        <f t="shared" si="1"/>
        <v>30000000</v>
      </c>
      <c r="T34" s="135"/>
      <c r="U34" s="132">
        <v>0</v>
      </c>
      <c r="V34" s="138">
        <f t="shared" si="12"/>
        <v>0</v>
      </c>
      <c r="W34" s="135"/>
      <c r="X34" s="132">
        <v>0</v>
      </c>
      <c r="Y34" s="136">
        <f>+W34+X34</f>
        <v>0</v>
      </c>
      <c r="Z34" s="140">
        <f>+U34-X34</f>
        <v>0</v>
      </c>
      <c r="AA34" s="141">
        <f>+V34-Y34</f>
        <v>0</v>
      </c>
    </row>
    <row r="35" spans="1:29" ht="20.25" customHeight="1" x14ac:dyDescent="0.25">
      <c r="B35" s="128" t="s">
        <v>87</v>
      </c>
      <c r="C35" s="129" t="s">
        <v>88</v>
      </c>
      <c r="D35" s="130">
        <v>1</v>
      </c>
      <c r="E35" s="131">
        <v>45000000</v>
      </c>
      <c r="F35" s="131"/>
      <c r="G35" s="132"/>
      <c r="H35" s="133"/>
      <c r="I35" s="132"/>
      <c r="J35" s="132"/>
      <c r="K35" s="132">
        <f>E35+F35-G35-I35+J35</f>
        <v>45000000</v>
      </c>
      <c r="L35" s="134" t="s">
        <v>47</v>
      </c>
      <c r="M35" s="135"/>
      <c r="N35" s="132">
        <v>0</v>
      </c>
      <c r="O35" s="136"/>
      <c r="P35" s="137"/>
      <c r="Q35" s="132">
        <v>0</v>
      </c>
      <c r="R35" s="138">
        <f>+P35+Q35</f>
        <v>0</v>
      </c>
      <c r="S35" s="139">
        <f t="shared" si="1"/>
        <v>45000000</v>
      </c>
      <c r="T35" s="135"/>
      <c r="U35" s="132">
        <v>0</v>
      </c>
      <c r="V35" s="138">
        <f t="shared" si="12"/>
        <v>0</v>
      </c>
      <c r="W35" s="135"/>
      <c r="X35" s="132">
        <v>0</v>
      </c>
      <c r="Y35" s="136">
        <f>+W35+X35</f>
        <v>0</v>
      </c>
      <c r="Z35" s="140">
        <f>+U35-X35</f>
        <v>0</v>
      </c>
      <c r="AA35" s="141">
        <f>+V35-Y35</f>
        <v>0</v>
      </c>
    </row>
    <row r="36" spans="1:29" ht="20.25" customHeight="1" x14ac:dyDescent="0.25">
      <c r="B36" s="128" t="s">
        <v>89</v>
      </c>
      <c r="C36" s="129" t="s">
        <v>90</v>
      </c>
      <c r="D36" s="130"/>
      <c r="E36" s="131">
        <v>4439561</v>
      </c>
      <c r="F36" s="131"/>
      <c r="G36" s="132"/>
      <c r="H36" s="133"/>
      <c r="I36" s="132"/>
      <c r="J36" s="132"/>
      <c r="K36" s="132">
        <f>E36+F36-G36-I36+J36</f>
        <v>4439561</v>
      </c>
      <c r="L36" s="134" t="s">
        <v>47</v>
      </c>
      <c r="M36" s="135"/>
      <c r="N36" s="132"/>
      <c r="O36" s="136"/>
      <c r="P36" s="137"/>
      <c r="Q36" s="132"/>
      <c r="R36" s="138"/>
      <c r="S36" s="139">
        <f t="shared" si="1"/>
        <v>4439561</v>
      </c>
      <c r="T36" s="135"/>
      <c r="U36" s="132"/>
      <c r="V36" s="138"/>
      <c r="W36" s="135"/>
      <c r="X36" s="132"/>
      <c r="Y36" s="136"/>
      <c r="Z36" s="140"/>
      <c r="AA36" s="141"/>
    </row>
    <row r="37" spans="1:29" s="95" customFormat="1" x14ac:dyDescent="0.25">
      <c r="B37" s="154" t="s">
        <v>91</v>
      </c>
      <c r="C37" s="150" t="s">
        <v>92</v>
      </c>
      <c r="D37" s="105"/>
      <c r="E37" s="99">
        <f>E38</f>
        <v>364500000</v>
      </c>
      <c r="F37" s="99">
        <f>+F38</f>
        <v>0</v>
      </c>
      <c r="G37" s="99">
        <f>+G38</f>
        <v>500000</v>
      </c>
      <c r="H37" s="99" t="e">
        <f>+H38</f>
        <v>#REF!</v>
      </c>
      <c r="I37" s="99">
        <f>+I38</f>
        <v>0</v>
      </c>
      <c r="J37" s="99">
        <f>J39++J55</f>
        <v>0</v>
      </c>
      <c r="K37" s="99">
        <f>+K38</f>
        <v>364000000</v>
      </c>
      <c r="L37" s="151"/>
      <c r="M37" s="106">
        <f>+M38</f>
        <v>6988011</v>
      </c>
      <c r="N37" s="99">
        <f>+N38</f>
        <v>79494968</v>
      </c>
      <c r="O37" s="102">
        <f>+N37+M37</f>
        <v>86482979</v>
      </c>
      <c r="P37" s="152">
        <f>+P38</f>
        <v>6988011</v>
      </c>
      <c r="Q37" s="99">
        <f>+Q38</f>
        <v>76620504</v>
      </c>
      <c r="R37" s="101">
        <f t="shared" ref="R37:R45" si="14">+Q37+P37</f>
        <v>83608515</v>
      </c>
      <c r="S37" s="153">
        <f t="shared" si="1"/>
        <v>280391485</v>
      </c>
      <c r="T37" s="106">
        <f>+T38</f>
        <v>6988011</v>
      </c>
      <c r="U37" s="99">
        <f>+U38</f>
        <v>16294779</v>
      </c>
      <c r="V37" s="101">
        <f>+T37+U37</f>
        <v>23282790</v>
      </c>
      <c r="W37" s="106">
        <f>+W38</f>
        <v>6988011</v>
      </c>
      <c r="X37" s="99">
        <f>+X38</f>
        <v>16294779</v>
      </c>
      <c r="Y37" s="102">
        <f>+W37+X37</f>
        <v>23282790</v>
      </c>
      <c r="Z37" s="155">
        <f>+U37-X37</f>
        <v>0</v>
      </c>
      <c r="AA37" s="156">
        <f>AA38</f>
        <v>0</v>
      </c>
    </row>
    <row r="38" spans="1:29" s="95" customFormat="1" ht="26.25" customHeight="1" x14ac:dyDescent="0.25">
      <c r="B38" s="154" t="s">
        <v>93</v>
      </c>
      <c r="C38" s="150" t="s">
        <v>94</v>
      </c>
      <c r="D38" s="105"/>
      <c r="E38" s="99">
        <f t="shared" ref="E38:K38" si="15">E39+E55</f>
        <v>364500000</v>
      </c>
      <c r="F38" s="99">
        <f t="shared" si="15"/>
        <v>0</v>
      </c>
      <c r="G38" s="99">
        <f t="shared" si="15"/>
        <v>500000</v>
      </c>
      <c r="H38" s="99" t="e">
        <f t="shared" si="15"/>
        <v>#REF!</v>
      </c>
      <c r="I38" s="99">
        <f t="shared" si="15"/>
        <v>0</v>
      </c>
      <c r="J38" s="99">
        <f t="shared" si="15"/>
        <v>0</v>
      </c>
      <c r="K38" s="99">
        <f t="shared" si="15"/>
        <v>364000000</v>
      </c>
      <c r="L38" s="151"/>
      <c r="M38" s="106">
        <f>+M39+M55</f>
        <v>6988011</v>
      </c>
      <c r="N38" s="99">
        <f>N39+N55</f>
        <v>79494968</v>
      </c>
      <c r="O38" s="102">
        <f>+N38+M38</f>
        <v>86482979</v>
      </c>
      <c r="P38" s="152">
        <f>+P39+P55</f>
        <v>6988011</v>
      </c>
      <c r="Q38" s="99">
        <f>+Q39+Q55</f>
        <v>76620504</v>
      </c>
      <c r="R38" s="101">
        <f t="shared" si="14"/>
        <v>83608515</v>
      </c>
      <c r="S38" s="153">
        <f t="shared" si="1"/>
        <v>280391485</v>
      </c>
      <c r="T38" s="106">
        <f>+T39+T55</f>
        <v>6988011</v>
      </c>
      <c r="U38" s="99">
        <f>+U39+U55</f>
        <v>16294779</v>
      </c>
      <c r="V38" s="101">
        <f>+T38+U38</f>
        <v>23282790</v>
      </c>
      <c r="W38" s="106">
        <f>+W39+W55</f>
        <v>6988011</v>
      </c>
      <c r="X38" s="99">
        <f>+X39+X55</f>
        <v>16294779</v>
      </c>
      <c r="Y38" s="102">
        <f>+W38+X38</f>
        <v>23282790</v>
      </c>
      <c r="Z38" s="155">
        <f>+U38-X38</f>
        <v>0</v>
      </c>
      <c r="AA38" s="156">
        <f>AA39</f>
        <v>0</v>
      </c>
    </row>
    <row r="39" spans="1:29" s="163" customFormat="1" x14ac:dyDescent="0.25">
      <c r="A39" s="95"/>
      <c r="B39" s="157" t="s">
        <v>95</v>
      </c>
      <c r="C39" s="158" t="s">
        <v>96</v>
      </c>
      <c r="D39" s="109"/>
      <c r="E39" s="110">
        <f>+E40+E45+E49</f>
        <v>36500000</v>
      </c>
      <c r="F39" s="110">
        <f>+F40+F45+F49</f>
        <v>0</v>
      </c>
      <c r="G39" s="110">
        <f>+G40+G45+G49</f>
        <v>0</v>
      </c>
      <c r="H39" s="110"/>
      <c r="I39" s="110"/>
      <c r="J39" s="110">
        <f>J40+J45+J49</f>
        <v>0</v>
      </c>
      <c r="K39" s="110">
        <f>+K40+K45+K49</f>
        <v>36500000</v>
      </c>
      <c r="L39" s="111"/>
      <c r="M39" s="114">
        <f>+M40+M45+M49</f>
        <v>0</v>
      </c>
      <c r="N39" s="110">
        <f>+N40+N45+N49</f>
        <v>3100000</v>
      </c>
      <c r="O39" s="115">
        <f t="shared" ref="O39:O49" si="16">+M39+N39</f>
        <v>3100000</v>
      </c>
      <c r="P39" s="159">
        <f>+P40+P45+P49</f>
        <v>0</v>
      </c>
      <c r="Q39" s="110">
        <f>Q40+Q45+Q49</f>
        <v>900000</v>
      </c>
      <c r="R39" s="113">
        <f t="shared" si="14"/>
        <v>900000</v>
      </c>
      <c r="S39" s="160">
        <f t="shared" si="1"/>
        <v>35600000</v>
      </c>
      <c r="T39" s="114">
        <f>+T40+T45+T49</f>
        <v>0</v>
      </c>
      <c r="U39" s="110">
        <f>+U40+U45+U49</f>
        <v>900000</v>
      </c>
      <c r="V39" s="113">
        <f>+T39+U39</f>
        <v>900000</v>
      </c>
      <c r="W39" s="114">
        <f>+W40+W45+W49</f>
        <v>0</v>
      </c>
      <c r="X39" s="110">
        <f>+X40+X45+X49</f>
        <v>900000</v>
      </c>
      <c r="Y39" s="115">
        <f>Y40+Y45+Y49</f>
        <v>900000</v>
      </c>
      <c r="Z39" s="161">
        <f>+U39-X39</f>
        <v>0</v>
      </c>
      <c r="AA39" s="162">
        <f>AA40+AA45+AA49</f>
        <v>0</v>
      </c>
      <c r="AB39" s="95"/>
      <c r="AC39" s="95"/>
    </row>
    <row r="40" spans="1:29" s="44" customFormat="1" ht="51.75" customHeight="1" x14ac:dyDescent="0.25">
      <c r="B40" s="164" t="s">
        <v>97</v>
      </c>
      <c r="C40" s="142" t="s">
        <v>98</v>
      </c>
      <c r="D40" s="120">
        <v>1</v>
      </c>
      <c r="E40" s="121">
        <v>10000000</v>
      </c>
      <c r="F40" s="121">
        <f>SUM(F41:F44)</f>
        <v>0</v>
      </c>
      <c r="G40" s="121">
        <f>SUM(G41:G43)</f>
        <v>0</v>
      </c>
      <c r="H40" s="165">
        <v>0</v>
      </c>
      <c r="I40" s="121">
        <v>0</v>
      </c>
      <c r="J40" s="121">
        <v>0</v>
      </c>
      <c r="K40" s="121">
        <f>E40+F40-G40-I40+J40</f>
        <v>10000000</v>
      </c>
      <c r="L40" s="143" t="s">
        <v>99</v>
      </c>
      <c r="M40" s="124">
        <f>SUM(M41:M44)</f>
        <v>0</v>
      </c>
      <c r="N40" s="121">
        <f>SUM(N41:N44)</f>
        <v>2400000</v>
      </c>
      <c r="O40" s="125">
        <f t="shared" si="16"/>
        <v>2400000</v>
      </c>
      <c r="P40" s="145">
        <f>SUM(P41:P44)</f>
        <v>0</v>
      </c>
      <c r="Q40" s="121">
        <f>SUM(Q41:Q44)</f>
        <v>200000</v>
      </c>
      <c r="R40" s="123">
        <f t="shared" si="14"/>
        <v>200000</v>
      </c>
      <c r="S40" s="146">
        <f>+K40-R40</f>
        <v>9800000</v>
      </c>
      <c r="T40" s="124">
        <f>SUM(T41:T44)</f>
        <v>0</v>
      </c>
      <c r="U40" s="121">
        <f>SUM(U41:U44)</f>
        <v>200000</v>
      </c>
      <c r="V40" s="123">
        <f>T40+U40</f>
        <v>200000</v>
      </c>
      <c r="W40" s="124">
        <f>SUM(W41:W44)</f>
        <v>0</v>
      </c>
      <c r="X40" s="121">
        <f>SUM(X41:X44)</f>
        <v>200000</v>
      </c>
      <c r="Y40" s="125">
        <f>W40+X40</f>
        <v>200000</v>
      </c>
      <c r="Z40" s="166">
        <f>SUM(Z41:Z44)</f>
        <v>0</v>
      </c>
      <c r="AA40" s="167">
        <f>SUM(AA41:AA44)</f>
        <v>0</v>
      </c>
    </row>
    <row r="41" spans="1:29" hidden="1" x14ac:dyDescent="0.25">
      <c r="B41" s="168" t="s">
        <v>97</v>
      </c>
      <c r="C41" s="129"/>
      <c r="D41" s="130"/>
      <c r="E41" s="131"/>
      <c r="F41" s="131"/>
      <c r="G41" s="132"/>
      <c r="H41" s="133"/>
      <c r="I41" s="132"/>
      <c r="J41" s="132"/>
      <c r="K41" s="132"/>
      <c r="L41" s="134"/>
      <c r="M41" s="135"/>
      <c r="N41" s="132"/>
      <c r="O41" s="136"/>
      <c r="P41" s="137"/>
      <c r="Q41" s="132"/>
      <c r="R41" s="138"/>
      <c r="S41" s="139"/>
      <c r="T41" s="135"/>
      <c r="U41" s="132"/>
      <c r="V41" s="138"/>
      <c r="W41" s="135"/>
      <c r="X41" s="132"/>
      <c r="Y41" s="136"/>
      <c r="Z41" s="169"/>
      <c r="AA41" s="149"/>
    </row>
    <row r="42" spans="1:29" hidden="1" x14ac:dyDescent="0.25">
      <c r="B42" s="168" t="s">
        <v>97</v>
      </c>
      <c r="C42" s="170"/>
      <c r="D42" s="130"/>
      <c r="E42" s="131"/>
      <c r="F42" s="131"/>
      <c r="G42" s="132"/>
      <c r="H42" s="133"/>
      <c r="I42" s="132"/>
      <c r="J42" s="132"/>
      <c r="K42" s="132"/>
      <c r="L42" s="134"/>
      <c r="M42" s="135"/>
      <c r="N42" s="132"/>
      <c r="O42" s="136"/>
      <c r="P42" s="137"/>
      <c r="Q42" s="132"/>
      <c r="R42" s="138"/>
      <c r="S42" s="139"/>
      <c r="T42" s="135"/>
      <c r="U42" s="132"/>
      <c r="V42" s="138"/>
      <c r="W42" s="135"/>
      <c r="X42" s="132"/>
      <c r="Y42" s="136"/>
      <c r="Z42" s="169"/>
      <c r="AA42" s="149"/>
    </row>
    <row r="43" spans="1:29" x14ac:dyDescent="0.25">
      <c r="B43" s="168" t="s">
        <v>97</v>
      </c>
      <c r="C43" s="129" t="s">
        <v>100</v>
      </c>
      <c r="D43" s="130"/>
      <c r="E43" s="131"/>
      <c r="F43" s="131"/>
      <c r="G43" s="132"/>
      <c r="H43" s="133"/>
      <c r="I43" s="132"/>
      <c r="J43" s="132"/>
      <c r="K43" s="132"/>
      <c r="L43" s="134">
        <v>2355001</v>
      </c>
      <c r="M43" s="135"/>
      <c r="N43" s="132">
        <v>2200000</v>
      </c>
      <c r="O43" s="136">
        <f>+M43+N43</f>
        <v>2200000</v>
      </c>
      <c r="P43" s="137"/>
      <c r="Q43" s="132">
        <v>0</v>
      </c>
      <c r="R43" s="138">
        <f>+Q43+P43</f>
        <v>0</v>
      </c>
      <c r="S43" s="139"/>
      <c r="T43" s="135"/>
      <c r="U43" s="132"/>
      <c r="V43" s="138">
        <f>T43+U43</f>
        <v>0</v>
      </c>
      <c r="W43" s="135"/>
      <c r="X43" s="132"/>
      <c r="Y43" s="136">
        <f>W43+X43</f>
        <v>0</v>
      </c>
      <c r="Z43" s="169">
        <f>+U43-X43</f>
        <v>0</v>
      </c>
      <c r="AA43" s="149">
        <f>+V43-Y43</f>
        <v>0</v>
      </c>
    </row>
    <row r="44" spans="1:29" x14ac:dyDescent="0.25">
      <c r="B44" s="171" t="s">
        <v>97</v>
      </c>
      <c r="C44" s="172" t="s">
        <v>101</v>
      </c>
      <c r="D44" s="173">
        <v>1</v>
      </c>
      <c r="E44" s="131"/>
      <c r="F44" s="131"/>
      <c r="G44" s="132"/>
      <c r="H44" s="133"/>
      <c r="I44" s="132"/>
      <c r="J44" s="132"/>
      <c r="K44" s="132"/>
      <c r="L44" s="134">
        <v>2441001</v>
      </c>
      <c r="M44" s="135"/>
      <c r="N44" s="137">
        <v>200000</v>
      </c>
      <c r="O44" s="136">
        <f t="shared" si="16"/>
        <v>200000</v>
      </c>
      <c r="P44" s="137"/>
      <c r="Q44" s="132">
        <v>200000</v>
      </c>
      <c r="R44" s="138">
        <f t="shared" si="14"/>
        <v>200000</v>
      </c>
      <c r="S44" s="174"/>
      <c r="T44" s="135"/>
      <c r="U44" s="132">
        <v>200000</v>
      </c>
      <c r="V44" s="138">
        <f>+T44+U44</f>
        <v>200000</v>
      </c>
      <c r="W44" s="135"/>
      <c r="X44" s="132">
        <v>200000</v>
      </c>
      <c r="Y44" s="136">
        <f>W44+X44</f>
        <v>200000</v>
      </c>
      <c r="Z44" s="169"/>
      <c r="AA44" s="149"/>
    </row>
    <row r="45" spans="1:29" ht="37.5" customHeight="1" x14ac:dyDescent="0.25">
      <c r="B45" s="164" t="s">
        <v>102</v>
      </c>
      <c r="C45" s="142" t="s">
        <v>103</v>
      </c>
      <c r="D45" s="120">
        <v>1</v>
      </c>
      <c r="E45" s="121">
        <v>14500000</v>
      </c>
      <c r="F45" s="121">
        <f>SUM(F46:F47)</f>
        <v>0</v>
      </c>
      <c r="G45" s="121">
        <f>SUM(G46:G47)</f>
        <v>0</v>
      </c>
      <c r="H45" s="121">
        <f>SUM(H46:H47)</f>
        <v>0</v>
      </c>
      <c r="I45" s="121">
        <f>SUM(I46:I47)</f>
        <v>0</v>
      </c>
      <c r="J45" s="121">
        <f>SUM(J46:J47)</f>
        <v>0</v>
      </c>
      <c r="K45" s="121">
        <f>E45+F45-G45-I45+J45</f>
        <v>14500000</v>
      </c>
      <c r="L45" s="143" t="s">
        <v>99</v>
      </c>
      <c r="M45" s="124">
        <f>SUM(M46:M48)</f>
        <v>0</v>
      </c>
      <c r="N45" s="124">
        <f>SUM(N46:N48)</f>
        <v>400000</v>
      </c>
      <c r="O45" s="125">
        <f t="shared" si="16"/>
        <v>400000</v>
      </c>
      <c r="P45" s="145">
        <f>SUM(P46:P48)</f>
        <v>0</v>
      </c>
      <c r="Q45" s="121">
        <f>SUM(Q46:Q48)</f>
        <v>400000</v>
      </c>
      <c r="R45" s="123">
        <f t="shared" si="14"/>
        <v>400000</v>
      </c>
      <c r="S45" s="146">
        <f>+K45-R45</f>
        <v>14100000</v>
      </c>
      <c r="T45" s="124">
        <f>SUM(T46:T48)</f>
        <v>0</v>
      </c>
      <c r="U45" s="121">
        <f>SUM(U46:U48)</f>
        <v>400000</v>
      </c>
      <c r="V45" s="123">
        <f>T45+U45</f>
        <v>400000</v>
      </c>
      <c r="W45" s="124">
        <f>SUM(W46:W48)</f>
        <v>0</v>
      </c>
      <c r="X45" s="121">
        <f>SUM(X46:X48)</f>
        <v>400000</v>
      </c>
      <c r="Y45" s="125">
        <f>W45+X45</f>
        <v>400000</v>
      </c>
      <c r="Z45" s="166">
        <f>SUM(Z46:Z48)</f>
        <v>0</v>
      </c>
      <c r="AA45" s="167">
        <f>SUM(AA46:AA48)</f>
        <v>0</v>
      </c>
    </row>
    <row r="46" spans="1:29" ht="18" hidden="1" customHeight="1" x14ac:dyDescent="0.25">
      <c r="B46" s="168" t="s">
        <v>102</v>
      </c>
      <c r="C46" s="129"/>
      <c r="D46" s="130">
        <v>1</v>
      </c>
      <c r="E46" s="131"/>
      <c r="F46" s="132"/>
      <c r="G46" s="132"/>
      <c r="H46" s="133"/>
      <c r="I46" s="132"/>
      <c r="J46" s="132"/>
      <c r="K46" s="132"/>
      <c r="L46" s="134"/>
      <c r="M46" s="135"/>
      <c r="N46" s="132"/>
      <c r="O46" s="136"/>
      <c r="P46" s="137"/>
      <c r="Q46" s="132"/>
      <c r="R46" s="138"/>
      <c r="S46" s="174"/>
      <c r="T46" s="135"/>
      <c r="U46" s="132"/>
      <c r="V46" s="138"/>
      <c r="W46" s="135"/>
      <c r="X46" s="132"/>
      <c r="Y46" s="175"/>
      <c r="Z46" s="169"/>
      <c r="AA46" s="149"/>
    </row>
    <row r="47" spans="1:29" x14ac:dyDescent="0.25">
      <c r="B47" s="168" t="s">
        <v>102</v>
      </c>
      <c r="C47" s="129" t="s">
        <v>104</v>
      </c>
      <c r="D47" s="130">
        <v>1</v>
      </c>
      <c r="E47" s="132"/>
      <c r="F47" s="132"/>
      <c r="G47" s="132"/>
      <c r="H47" s="133"/>
      <c r="I47" s="132"/>
      <c r="J47" s="132"/>
      <c r="K47" s="132"/>
      <c r="L47" s="134">
        <v>3215317</v>
      </c>
      <c r="M47" s="135"/>
      <c r="N47" s="132">
        <v>200000</v>
      </c>
      <c r="O47" s="136">
        <f t="shared" si="16"/>
        <v>200000</v>
      </c>
      <c r="P47" s="137"/>
      <c r="Q47" s="132">
        <v>200000</v>
      </c>
      <c r="R47" s="138">
        <f>+Q47+P47</f>
        <v>200000</v>
      </c>
      <c r="S47" s="174"/>
      <c r="T47" s="135"/>
      <c r="U47" s="132">
        <v>200000</v>
      </c>
      <c r="V47" s="138">
        <f>+T47+U47</f>
        <v>200000</v>
      </c>
      <c r="W47" s="135"/>
      <c r="X47" s="132">
        <v>200000</v>
      </c>
      <c r="Y47" s="136">
        <f>+W47+X47</f>
        <v>200000</v>
      </c>
      <c r="Z47" s="169"/>
      <c r="AA47" s="149"/>
    </row>
    <row r="48" spans="1:29" x14ac:dyDescent="0.25">
      <c r="B48" s="168" t="s">
        <v>102</v>
      </c>
      <c r="C48" s="172" t="s">
        <v>105</v>
      </c>
      <c r="D48" s="130">
        <v>1</v>
      </c>
      <c r="E48" s="131"/>
      <c r="F48" s="131"/>
      <c r="G48" s="132"/>
      <c r="H48" s="133"/>
      <c r="I48" s="132"/>
      <c r="J48" s="132"/>
      <c r="K48" s="132"/>
      <c r="L48" s="134">
        <v>3310201</v>
      </c>
      <c r="M48" s="135"/>
      <c r="N48" s="132">
        <v>200000</v>
      </c>
      <c r="O48" s="136">
        <f t="shared" si="16"/>
        <v>200000</v>
      </c>
      <c r="P48" s="137"/>
      <c r="Q48" s="132">
        <v>200000</v>
      </c>
      <c r="R48" s="138">
        <f>+Q48+P48</f>
        <v>200000</v>
      </c>
      <c r="S48" s="176"/>
      <c r="T48" s="135"/>
      <c r="U48" s="132">
        <v>200000</v>
      </c>
      <c r="V48" s="138">
        <f>+T48+U48</f>
        <v>200000</v>
      </c>
      <c r="W48" s="135"/>
      <c r="X48" s="132">
        <v>200000</v>
      </c>
      <c r="Y48" s="136">
        <f>+W48+X48</f>
        <v>200000</v>
      </c>
      <c r="Z48" s="169"/>
      <c r="AA48" s="149"/>
    </row>
    <row r="49" spans="2:29" s="44" customFormat="1" ht="33" customHeight="1" x14ac:dyDescent="0.25">
      <c r="B49" s="164" t="s">
        <v>106</v>
      </c>
      <c r="C49" s="142" t="s">
        <v>107</v>
      </c>
      <c r="D49" s="120">
        <v>1</v>
      </c>
      <c r="E49" s="121">
        <v>12000000</v>
      </c>
      <c r="F49" s="121">
        <f>SUM(F50:F53)</f>
        <v>0</v>
      </c>
      <c r="G49" s="121">
        <f>SUM(G50:G53)</f>
        <v>0</v>
      </c>
      <c r="H49" s="165">
        <v>0</v>
      </c>
      <c r="I49" s="121">
        <v>0</v>
      </c>
      <c r="J49" s="121">
        <f>SUM(J50:J53)</f>
        <v>0</v>
      </c>
      <c r="K49" s="121">
        <f>E49+F49-G49-I49+J49</f>
        <v>12000000</v>
      </c>
      <c r="L49" s="143">
        <v>0</v>
      </c>
      <c r="M49" s="124">
        <f>SUM(M50:M54)</f>
        <v>0</v>
      </c>
      <c r="N49" s="121">
        <f>SUM(N50:N54)</f>
        <v>300000</v>
      </c>
      <c r="O49" s="125">
        <f t="shared" si="16"/>
        <v>300000</v>
      </c>
      <c r="P49" s="145">
        <f>SUM(P50:P53)</f>
        <v>0</v>
      </c>
      <c r="Q49" s="121">
        <f>SUM(Q50:Q54)</f>
        <v>300000</v>
      </c>
      <c r="R49" s="123">
        <f>+P49+Q49</f>
        <v>300000</v>
      </c>
      <c r="S49" s="177">
        <f>+K49-R49</f>
        <v>11700000</v>
      </c>
      <c r="T49" s="124">
        <f>SUM(T50:T53)</f>
        <v>0</v>
      </c>
      <c r="U49" s="121">
        <f>SUM(U50:U54)</f>
        <v>300000</v>
      </c>
      <c r="V49" s="123">
        <f>+T49+U49</f>
        <v>300000</v>
      </c>
      <c r="W49" s="124">
        <f>SUM(W50:W54)</f>
        <v>0</v>
      </c>
      <c r="X49" s="121">
        <f>SUM(X50:X54)</f>
        <v>300000</v>
      </c>
      <c r="Y49" s="125">
        <f>+W49+X49</f>
        <v>300000</v>
      </c>
      <c r="Z49" s="166">
        <f>+U49-X49</f>
        <v>0</v>
      </c>
      <c r="AA49" s="167"/>
      <c r="AC49" s="178"/>
    </row>
    <row r="50" spans="2:29" ht="15.75" hidden="1" customHeight="1" x14ac:dyDescent="0.25">
      <c r="B50" s="171" t="s">
        <v>106</v>
      </c>
      <c r="C50" s="170"/>
      <c r="D50" s="130">
        <v>1</v>
      </c>
      <c r="E50" s="131"/>
      <c r="F50" s="131"/>
      <c r="G50" s="132"/>
      <c r="H50" s="179"/>
      <c r="I50" s="131"/>
      <c r="J50" s="132"/>
      <c r="K50" s="131"/>
      <c r="L50" s="180"/>
      <c r="M50" s="181"/>
      <c r="N50" s="131"/>
      <c r="O50" s="182"/>
      <c r="P50" s="183"/>
      <c r="Q50" s="131"/>
      <c r="R50" s="184"/>
      <c r="S50" s="185"/>
      <c r="T50" s="181"/>
      <c r="U50" s="131"/>
      <c r="V50" s="184"/>
      <c r="W50" s="181"/>
      <c r="X50" s="131"/>
      <c r="Y50" s="182"/>
      <c r="Z50" s="186"/>
      <c r="AA50" s="187"/>
      <c r="AC50" s="188"/>
    </row>
    <row r="51" spans="2:29" ht="15.75" hidden="1" customHeight="1" x14ac:dyDescent="0.25">
      <c r="B51" s="168" t="s">
        <v>106</v>
      </c>
      <c r="C51" s="170"/>
      <c r="D51" s="130">
        <v>1</v>
      </c>
      <c r="E51" s="131"/>
      <c r="F51" s="131"/>
      <c r="G51" s="132"/>
      <c r="H51" s="179"/>
      <c r="I51" s="131"/>
      <c r="J51" s="132"/>
      <c r="K51" s="131"/>
      <c r="L51" s="180"/>
      <c r="M51" s="181"/>
      <c r="N51" s="131"/>
      <c r="O51" s="182"/>
      <c r="P51" s="183"/>
      <c r="Q51" s="131"/>
      <c r="R51" s="184"/>
      <c r="S51" s="189"/>
      <c r="T51" s="181"/>
      <c r="U51" s="131"/>
      <c r="V51" s="184"/>
      <c r="W51" s="181"/>
      <c r="X51" s="131"/>
      <c r="Y51" s="182"/>
      <c r="Z51" s="186"/>
      <c r="AA51" s="187"/>
      <c r="AC51" s="188"/>
    </row>
    <row r="52" spans="2:29" ht="15.75" hidden="1" customHeight="1" x14ac:dyDescent="0.25">
      <c r="B52" s="168" t="s">
        <v>106</v>
      </c>
      <c r="C52" s="170"/>
      <c r="D52" s="130">
        <v>1</v>
      </c>
      <c r="E52" s="131"/>
      <c r="F52" s="132"/>
      <c r="G52" s="132"/>
      <c r="H52" s="133"/>
      <c r="I52" s="132"/>
      <c r="J52" s="132"/>
      <c r="K52" s="132"/>
      <c r="L52" s="134"/>
      <c r="M52" s="135"/>
      <c r="N52" s="132"/>
      <c r="O52" s="136"/>
      <c r="P52" s="137"/>
      <c r="Q52" s="132"/>
      <c r="R52" s="138"/>
      <c r="S52" s="189"/>
      <c r="T52" s="135"/>
      <c r="U52" s="132"/>
      <c r="V52" s="138"/>
      <c r="W52" s="135"/>
      <c r="X52" s="131"/>
      <c r="Y52" s="182"/>
      <c r="Z52" s="186"/>
      <c r="AA52" s="187"/>
      <c r="AC52" s="188"/>
    </row>
    <row r="53" spans="2:29" ht="15.75" hidden="1" customHeight="1" x14ac:dyDescent="0.25">
      <c r="B53" s="168" t="s">
        <v>106</v>
      </c>
      <c r="C53" s="170"/>
      <c r="D53" s="130"/>
      <c r="E53" s="131"/>
      <c r="F53" s="132"/>
      <c r="G53" s="132"/>
      <c r="H53" s="133"/>
      <c r="I53" s="132"/>
      <c r="J53" s="132"/>
      <c r="K53" s="132"/>
      <c r="L53" s="134"/>
      <c r="M53" s="135"/>
      <c r="N53" s="132"/>
      <c r="O53" s="136"/>
      <c r="P53" s="137"/>
      <c r="Q53" s="132"/>
      <c r="R53" s="138"/>
      <c r="S53" s="189"/>
      <c r="T53" s="135"/>
      <c r="U53" s="132"/>
      <c r="V53" s="138"/>
      <c r="W53" s="135"/>
      <c r="X53" s="131"/>
      <c r="Y53" s="182"/>
      <c r="Z53" s="186"/>
      <c r="AA53" s="187"/>
      <c r="AC53" s="188"/>
    </row>
    <row r="54" spans="2:29" ht="15.75" thickBot="1" x14ac:dyDescent="0.3">
      <c r="B54" s="168" t="s">
        <v>106</v>
      </c>
      <c r="C54" s="190" t="s">
        <v>108</v>
      </c>
      <c r="D54" s="191"/>
      <c r="E54" s="192"/>
      <c r="F54" s="193"/>
      <c r="G54" s="193"/>
      <c r="H54" s="194"/>
      <c r="I54" s="193"/>
      <c r="J54" s="193"/>
      <c r="K54" s="193"/>
      <c r="L54" s="195">
        <v>45221</v>
      </c>
      <c r="M54" s="196"/>
      <c r="N54" s="193">
        <v>300000</v>
      </c>
      <c r="O54" s="197">
        <f>+M54+N54</f>
        <v>300000</v>
      </c>
      <c r="P54" s="198"/>
      <c r="Q54" s="193">
        <v>300000</v>
      </c>
      <c r="R54" s="138">
        <f>P54+Q54</f>
        <v>300000</v>
      </c>
      <c r="S54" s="199"/>
      <c r="T54" s="196"/>
      <c r="U54" s="193">
        <v>300000</v>
      </c>
      <c r="V54" s="138">
        <f>T54+U54</f>
        <v>300000</v>
      </c>
      <c r="W54" s="196"/>
      <c r="X54" s="193">
        <v>300000</v>
      </c>
      <c r="Y54" s="200"/>
      <c r="Z54" s="201">
        <f>V54-Y54</f>
        <v>300000</v>
      </c>
      <c r="AA54" s="202"/>
      <c r="AC54" s="188"/>
    </row>
    <row r="55" spans="2:29" s="95" customFormat="1" ht="16.5" customHeight="1" thickBot="1" x14ac:dyDescent="0.3">
      <c r="B55" s="203" t="s">
        <v>109</v>
      </c>
      <c r="C55" s="204" t="s">
        <v>110</v>
      </c>
      <c r="D55" s="205"/>
      <c r="E55" s="206">
        <f t="shared" ref="E55:K55" si="17">E56+E64+E72+E82+E87</f>
        <v>328000000</v>
      </c>
      <c r="F55" s="206">
        <f t="shared" si="17"/>
        <v>0</v>
      </c>
      <c r="G55" s="206">
        <f t="shared" si="17"/>
        <v>500000</v>
      </c>
      <c r="H55" s="206" t="e">
        <f t="shared" si="17"/>
        <v>#REF!</v>
      </c>
      <c r="I55" s="206">
        <f t="shared" si="17"/>
        <v>0</v>
      </c>
      <c r="J55" s="206">
        <f t="shared" si="17"/>
        <v>0</v>
      </c>
      <c r="K55" s="206">
        <f t="shared" si="17"/>
        <v>327500000</v>
      </c>
      <c r="L55" s="207"/>
      <c r="M55" s="208">
        <f>M56+M64+M72+M82+M87</f>
        <v>6988011</v>
      </c>
      <c r="N55" s="206">
        <f>N56+N64+N72+N82+N87</f>
        <v>76394968</v>
      </c>
      <c r="O55" s="209">
        <f>+N55+M55</f>
        <v>83382979</v>
      </c>
      <c r="P55" s="208">
        <f>P56+P64+P72+P82+P87</f>
        <v>6988011</v>
      </c>
      <c r="Q55" s="206">
        <f>Q56+Q64+Q72+Q82+Q87</f>
        <v>75720504</v>
      </c>
      <c r="R55" s="210">
        <f>+Q55+P55</f>
        <v>82708515</v>
      </c>
      <c r="S55" s="211">
        <f>+K55-R55</f>
        <v>244791485</v>
      </c>
      <c r="T55" s="208">
        <f>T56+T64+T72+T82+T87</f>
        <v>6988011</v>
      </c>
      <c r="U55" s="206">
        <f>U56+U64+U72+U82+U87</f>
        <v>15394779</v>
      </c>
      <c r="V55" s="210">
        <f>+T55+U55</f>
        <v>22382790</v>
      </c>
      <c r="W55" s="208">
        <f>W56+W64+W72+W82+W87</f>
        <v>6988011</v>
      </c>
      <c r="X55" s="206">
        <f>X56+X64+X72+X82+X87</f>
        <v>15394779</v>
      </c>
      <c r="Y55" s="209">
        <f>+X55+W55</f>
        <v>22382790</v>
      </c>
      <c r="Z55" s="212"/>
      <c r="AA55" s="212" t="e">
        <f>AA56+#REF!+AA64+AA72+#REF!+AA82+#REF!+AA87+#REF!</f>
        <v>#REF!</v>
      </c>
    </row>
    <row r="56" spans="2:29" s="95" customFormat="1" ht="68.25" customHeight="1" x14ac:dyDescent="0.25">
      <c r="B56" s="213" t="s">
        <v>111</v>
      </c>
      <c r="C56" s="214" t="s">
        <v>112</v>
      </c>
      <c r="D56" s="215">
        <v>1</v>
      </c>
      <c r="E56" s="216">
        <v>43000000</v>
      </c>
      <c r="F56" s="216">
        <f>SUM(F58:F61)</f>
        <v>0</v>
      </c>
      <c r="G56" s="216">
        <f>SUM(G58)</f>
        <v>0</v>
      </c>
      <c r="H56" s="216">
        <f>+H59+H66+H78+H84+H89</f>
        <v>0</v>
      </c>
      <c r="I56" s="216">
        <v>0</v>
      </c>
      <c r="J56" s="216">
        <f>SUM(J57:J62)</f>
        <v>0</v>
      </c>
      <c r="K56" s="216">
        <f>E56+F56-G56-I56+J56</f>
        <v>43000000</v>
      </c>
      <c r="L56" s="217"/>
      <c r="M56" s="218">
        <f>SUM(M57:M63)</f>
        <v>1814870</v>
      </c>
      <c r="N56" s="216">
        <f>SUM(N59:N63)</f>
        <v>1367900</v>
      </c>
      <c r="O56" s="219">
        <f>+N56+M56</f>
        <v>3182770</v>
      </c>
      <c r="P56" s="220">
        <f>SUM(P59:P63)</f>
        <v>1814870</v>
      </c>
      <c r="Q56" s="216">
        <f>SUM(Q59:Q63)</f>
        <v>1367900</v>
      </c>
      <c r="R56" s="221">
        <f>+Q56+P56</f>
        <v>3182770</v>
      </c>
      <c r="S56" s="222">
        <f>+K56-R56</f>
        <v>39817230</v>
      </c>
      <c r="T56" s="218">
        <f>SUM(T59:T63)</f>
        <v>1814870</v>
      </c>
      <c r="U56" s="216">
        <f>SUM(U59:U63)</f>
        <v>1367900</v>
      </c>
      <c r="V56" s="221">
        <f>T56+U56</f>
        <v>3182770</v>
      </c>
      <c r="W56" s="218">
        <f>SUM(W59:W63)</f>
        <v>1814870</v>
      </c>
      <c r="X56" s="216">
        <f>SUM(X59:X63)</f>
        <v>1367900</v>
      </c>
      <c r="Y56" s="219">
        <f>W56+X56</f>
        <v>3182770</v>
      </c>
      <c r="Z56" s="223">
        <f>SUM(Z57:Z63)</f>
        <v>0</v>
      </c>
      <c r="AA56" s="224">
        <f>+V56-Y56</f>
        <v>0</v>
      </c>
    </row>
    <row r="57" spans="2:29" s="44" customFormat="1" ht="15.75" hidden="1" customHeight="1" x14ac:dyDescent="0.25">
      <c r="B57" s="168" t="s">
        <v>111</v>
      </c>
      <c r="C57" s="225" t="s">
        <v>113</v>
      </c>
      <c r="D57" s="226">
        <v>1</v>
      </c>
      <c r="E57" s="227"/>
      <c r="F57" s="227"/>
      <c r="G57" s="227"/>
      <c r="H57" s="227"/>
      <c r="I57" s="227"/>
      <c r="J57" s="227"/>
      <c r="K57" s="227"/>
      <c r="L57" s="228"/>
      <c r="M57" s="229"/>
      <c r="N57" s="227"/>
      <c r="O57" s="230"/>
      <c r="P57" s="231"/>
      <c r="Q57" s="227"/>
      <c r="R57" s="232"/>
      <c r="S57" s="233"/>
      <c r="T57" s="229"/>
      <c r="U57" s="227"/>
      <c r="V57" s="232"/>
      <c r="W57" s="229"/>
      <c r="X57" s="227"/>
      <c r="Y57" s="230"/>
      <c r="Z57" s="234"/>
      <c r="AA57" s="235"/>
    </row>
    <row r="58" spans="2:29" s="44" customFormat="1" ht="15.75" hidden="1" customHeight="1" x14ac:dyDescent="0.25">
      <c r="B58" s="168" t="s">
        <v>111</v>
      </c>
      <c r="C58" s="170" t="s">
        <v>114</v>
      </c>
      <c r="D58" s="226">
        <v>1</v>
      </c>
      <c r="E58" s="227"/>
      <c r="F58" s="227"/>
      <c r="G58" s="227"/>
      <c r="H58" s="227"/>
      <c r="I58" s="227"/>
      <c r="J58" s="227"/>
      <c r="K58" s="227"/>
      <c r="L58" s="228"/>
      <c r="M58" s="229"/>
      <c r="N58" s="227"/>
      <c r="O58" s="230"/>
      <c r="P58" s="231"/>
      <c r="Q58" s="227"/>
      <c r="R58" s="232"/>
      <c r="S58" s="233"/>
      <c r="T58" s="229"/>
      <c r="U58" s="227"/>
      <c r="V58" s="232"/>
      <c r="W58" s="229"/>
      <c r="X58" s="227"/>
      <c r="Y58" s="230"/>
      <c r="Z58" s="234"/>
      <c r="AA58" s="235"/>
    </row>
    <row r="59" spans="2:29" ht="13.5" hidden="1" customHeight="1" x14ac:dyDescent="0.25">
      <c r="B59" s="168" t="s">
        <v>111</v>
      </c>
      <c r="C59" s="129" t="s">
        <v>115</v>
      </c>
      <c r="D59" s="130">
        <v>1</v>
      </c>
      <c r="E59" s="131"/>
      <c r="F59" s="236"/>
      <c r="G59" s="148"/>
      <c r="H59" s="148"/>
      <c r="I59" s="148"/>
      <c r="J59" s="148"/>
      <c r="K59" s="132"/>
      <c r="L59" s="134">
        <v>68021</v>
      </c>
      <c r="M59" s="135"/>
      <c r="N59" s="132"/>
      <c r="O59" s="136">
        <f>+M59+N59</f>
        <v>0</v>
      </c>
      <c r="P59" s="137"/>
      <c r="Q59" s="132"/>
      <c r="R59" s="138">
        <f>P59+Q59</f>
        <v>0</v>
      </c>
      <c r="S59" s="174">
        <v>0</v>
      </c>
      <c r="T59" s="135"/>
      <c r="U59" s="132"/>
      <c r="V59" s="138">
        <f t="shared" ref="V59:V64" si="18">+T59+U59</f>
        <v>0</v>
      </c>
      <c r="W59" s="135"/>
      <c r="X59" s="132"/>
      <c r="Y59" s="136">
        <f>+W59+X59</f>
        <v>0</v>
      </c>
      <c r="Z59" s="169">
        <f t="shared" ref="Z59:AA61" si="19">+U59-X59</f>
        <v>0</v>
      </c>
      <c r="AA59" s="149">
        <f t="shared" si="19"/>
        <v>0</v>
      </c>
    </row>
    <row r="60" spans="2:29" ht="14.25" customHeight="1" x14ac:dyDescent="0.25">
      <c r="B60" s="168" t="s">
        <v>111</v>
      </c>
      <c r="C60" s="129" t="s">
        <v>116</v>
      </c>
      <c r="D60" s="130">
        <v>1</v>
      </c>
      <c r="E60" s="131"/>
      <c r="F60" s="236"/>
      <c r="G60" s="148"/>
      <c r="H60" s="148"/>
      <c r="I60" s="148"/>
      <c r="J60" s="148"/>
      <c r="K60" s="132"/>
      <c r="L60" s="134">
        <v>64241</v>
      </c>
      <c r="M60" s="135">
        <v>1414870</v>
      </c>
      <c r="N60" s="132">
        <f>267900</f>
        <v>267900</v>
      </c>
      <c r="O60" s="136">
        <f>+M60+N60</f>
        <v>1682770</v>
      </c>
      <c r="P60" s="137">
        <v>1414870</v>
      </c>
      <c r="Q60" s="132">
        <f>267900</f>
        <v>267900</v>
      </c>
      <c r="R60" s="138">
        <f>P60+Q60</f>
        <v>1682770</v>
      </c>
      <c r="S60" s="174"/>
      <c r="T60" s="135">
        <v>1414870</v>
      </c>
      <c r="U60" s="132">
        <f>267900</f>
        <v>267900</v>
      </c>
      <c r="V60" s="138">
        <f t="shared" si="18"/>
        <v>1682770</v>
      </c>
      <c r="W60" s="135">
        <v>1414870</v>
      </c>
      <c r="X60" s="132">
        <f>267900</f>
        <v>267900</v>
      </c>
      <c r="Y60" s="136">
        <f>+W60+X60</f>
        <v>1682770</v>
      </c>
      <c r="Z60" s="169">
        <f t="shared" si="19"/>
        <v>0</v>
      </c>
      <c r="AA60" s="149">
        <f t="shared" si="19"/>
        <v>0</v>
      </c>
    </row>
    <row r="61" spans="2:29" ht="14.25" customHeight="1" x14ac:dyDescent="0.25">
      <c r="B61" s="168" t="s">
        <v>111</v>
      </c>
      <c r="C61" s="129" t="s">
        <v>117</v>
      </c>
      <c r="D61" s="130">
        <v>1</v>
      </c>
      <c r="E61" s="131"/>
      <c r="F61" s="236">
        <v>0</v>
      </c>
      <c r="G61" s="148">
        <v>0</v>
      </c>
      <c r="H61" s="148" t="e">
        <f>+H64+H72+#REF!+H87+H93</f>
        <v>#REF!</v>
      </c>
      <c r="I61" s="148">
        <v>0</v>
      </c>
      <c r="J61" s="148">
        <v>0</v>
      </c>
      <c r="K61" s="132"/>
      <c r="L61" s="134">
        <v>64220</v>
      </c>
      <c r="M61" s="135">
        <v>400000</v>
      </c>
      <c r="N61" s="132">
        <f>200000+400000+300000</f>
        <v>900000</v>
      </c>
      <c r="O61" s="136">
        <f>+M61+N61</f>
        <v>1300000</v>
      </c>
      <c r="P61" s="137">
        <v>400000</v>
      </c>
      <c r="Q61" s="132">
        <f>200000+400000+300000</f>
        <v>900000</v>
      </c>
      <c r="R61" s="138">
        <f>P61+Q61</f>
        <v>1300000</v>
      </c>
      <c r="S61" s="174">
        <v>0</v>
      </c>
      <c r="T61" s="135">
        <v>400000</v>
      </c>
      <c r="U61" s="132">
        <f>200000+400000+300000</f>
        <v>900000</v>
      </c>
      <c r="V61" s="138">
        <f t="shared" si="18"/>
        <v>1300000</v>
      </c>
      <c r="W61" s="135">
        <v>400000</v>
      </c>
      <c r="X61" s="132">
        <f>200000+400000+300000</f>
        <v>900000</v>
      </c>
      <c r="Y61" s="136">
        <f>+W61+X61</f>
        <v>1300000</v>
      </c>
      <c r="Z61" s="169">
        <f t="shared" si="19"/>
        <v>0</v>
      </c>
      <c r="AA61" s="149">
        <f t="shared" si="19"/>
        <v>0</v>
      </c>
    </row>
    <row r="62" spans="2:29" ht="16.5" hidden="1" customHeight="1" x14ac:dyDescent="0.25">
      <c r="B62" s="168"/>
      <c r="C62" s="129"/>
      <c r="D62" s="130">
        <v>1</v>
      </c>
      <c r="E62" s="131"/>
      <c r="F62" s="236">
        <v>0</v>
      </c>
      <c r="G62" s="148">
        <v>0</v>
      </c>
      <c r="H62" s="148" t="e">
        <f>+H66+H78+#REF!+H89+H94</f>
        <v>#REF!</v>
      </c>
      <c r="I62" s="148">
        <v>0</v>
      </c>
      <c r="J62" s="148">
        <v>0</v>
      </c>
      <c r="K62" s="132"/>
      <c r="L62" s="134" t="s">
        <v>118</v>
      </c>
      <c r="M62" s="135"/>
      <c r="N62" s="132"/>
      <c r="O62" s="136">
        <f>+M62+N62</f>
        <v>0</v>
      </c>
      <c r="P62" s="137"/>
      <c r="Q62" s="132"/>
      <c r="R62" s="138">
        <f>P62+Q62</f>
        <v>0</v>
      </c>
      <c r="S62" s="174"/>
      <c r="T62" s="135"/>
      <c r="U62" s="132"/>
      <c r="V62" s="138">
        <f t="shared" si="18"/>
        <v>0</v>
      </c>
      <c r="W62" s="135"/>
      <c r="X62" s="132"/>
      <c r="Y62" s="136">
        <f>+W62+X62</f>
        <v>0</v>
      </c>
      <c r="Z62" s="169"/>
      <c r="AA62" s="149"/>
    </row>
    <row r="63" spans="2:29" x14ac:dyDescent="0.25">
      <c r="B63" s="168" t="s">
        <v>111</v>
      </c>
      <c r="C63" s="129" t="s">
        <v>119</v>
      </c>
      <c r="D63" s="130">
        <v>1</v>
      </c>
      <c r="E63" s="131"/>
      <c r="F63" s="236"/>
      <c r="G63" s="236"/>
      <c r="H63" s="236"/>
      <c r="I63" s="236"/>
      <c r="J63" s="236"/>
      <c r="K63" s="237"/>
      <c r="L63" s="180">
        <v>63391</v>
      </c>
      <c r="M63" s="181"/>
      <c r="N63" s="132">
        <v>200000</v>
      </c>
      <c r="O63" s="182">
        <f>+M63+N63</f>
        <v>200000</v>
      </c>
      <c r="P63" s="183"/>
      <c r="Q63" s="131">
        <v>200000</v>
      </c>
      <c r="R63" s="184">
        <f>P63+Q63</f>
        <v>200000</v>
      </c>
      <c r="S63" s="238"/>
      <c r="T63" s="181"/>
      <c r="U63" s="131">
        <v>200000</v>
      </c>
      <c r="V63" s="184">
        <f t="shared" si="18"/>
        <v>200000</v>
      </c>
      <c r="W63" s="181"/>
      <c r="X63" s="131">
        <v>200000</v>
      </c>
      <c r="Y63" s="182">
        <f>+W63+X63</f>
        <v>200000</v>
      </c>
      <c r="Z63" s="169"/>
      <c r="AA63" s="149"/>
    </row>
    <row r="64" spans="2:29" s="95" customFormat="1" ht="43.5" customHeight="1" x14ac:dyDescent="0.25">
      <c r="B64" s="164" t="s">
        <v>120</v>
      </c>
      <c r="C64" s="142" t="s">
        <v>121</v>
      </c>
      <c r="D64" s="120">
        <v>1</v>
      </c>
      <c r="E64" s="121">
        <v>25000000</v>
      </c>
      <c r="F64" s="121">
        <f>SUM(F66:F71)</f>
        <v>0</v>
      </c>
      <c r="G64" s="121">
        <f>SUM(G66:G70)</f>
        <v>0</v>
      </c>
      <c r="H64" s="121" t="e">
        <f>+H66+H78+#REF!+H89+H94</f>
        <v>#REF!</v>
      </c>
      <c r="I64" s="121">
        <v>0</v>
      </c>
      <c r="J64" s="121">
        <f>SUM(J65:J71)</f>
        <v>0</v>
      </c>
      <c r="K64" s="121">
        <f>E64+F64-G64-I64+J64</f>
        <v>25000000</v>
      </c>
      <c r="L64" s="143"/>
      <c r="M64" s="124">
        <f>SUM(M66:M71)</f>
        <v>0</v>
      </c>
      <c r="N64" s="121">
        <f>SUM(N66:N71)</f>
        <v>6000189</v>
      </c>
      <c r="O64" s="125">
        <f>+N64+M64</f>
        <v>6000189</v>
      </c>
      <c r="P64" s="145">
        <f>SUM(P66:P71)</f>
        <v>0</v>
      </c>
      <c r="Q64" s="121">
        <f>SUM(Q66:Q71)</f>
        <v>5325725</v>
      </c>
      <c r="R64" s="123">
        <f>+Q64+P64</f>
        <v>5325725</v>
      </c>
      <c r="S64" s="146">
        <f>+K64-R64</f>
        <v>19674275</v>
      </c>
      <c r="T64" s="124">
        <f>SUM(T66:T71)</f>
        <v>0</v>
      </c>
      <c r="U64" s="121">
        <f>SUM(U66:U71)</f>
        <v>0</v>
      </c>
      <c r="V64" s="123">
        <f t="shared" si="18"/>
        <v>0</v>
      </c>
      <c r="W64" s="124">
        <f>SUM(W66:W71)</f>
        <v>0</v>
      </c>
      <c r="X64" s="121">
        <f>SUM(X66:X71)</f>
        <v>0</v>
      </c>
      <c r="Y64" s="125">
        <f>W64+X64</f>
        <v>0</v>
      </c>
      <c r="Z64" s="166">
        <f>SUM(Z65:Z71)</f>
        <v>0</v>
      </c>
      <c r="AA64" s="167">
        <f>+V64-Y64</f>
        <v>0</v>
      </c>
    </row>
    <row r="65" spans="2:27" s="44" customFormat="1" ht="17.25" hidden="1" customHeight="1" x14ac:dyDescent="0.25">
      <c r="B65" s="168" t="s">
        <v>120</v>
      </c>
      <c r="C65" s="172"/>
      <c r="D65" s="239">
        <v>1</v>
      </c>
      <c r="E65" s="240"/>
      <c r="F65" s="240"/>
      <c r="G65" s="240"/>
      <c r="H65" s="240"/>
      <c r="I65" s="240"/>
      <c r="J65" s="240"/>
      <c r="K65" s="240"/>
      <c r="L65" s="241"/>
      <c r="M65" s="242"/>
      <c r="N65" s="240"/>
      <c r="O65" s="243"/>
      <c r="P65" s="244"/>
      <c r="Q65" s="240"/>
      <c r="R65" s="245"/>
      <c r="S65" s="246"/>
      <c r="T65" s="242"/>
      <c r="U65" s="240"/>
      <c r="V65" s="245"/>
      <c r="W65" s="242"/>
      <c r="X65" s="240"/>
      <c r="Y65" s="243"/>
      <c r="Z65" s="247"/>
      <c r="AA65" s="248"/>
    </row>
    <row r="66" spans="2:27" ht="14.25" hidden="1" customHeight="1" x14ac:dyDescent="0.25">
      <c r="B66" s="168" t="s">
        <v>120</v>
      </c>
      <c r="C66" s="129"/>
      <c r="D66" s="130">
        <v>1</v>
      </c>
      <c r="E66" s="131"/>
      <c r="F66" s="132"/>
      <c r="G66" s="131"/>
      <c r="H66" s="131"/>
      <c r="I66" s="131"/>
      <c r="J66" s="131"/>
      <c r="K66" s="237"/>
      <c r="L66" s="180"/>
      <c r="M66" s="181"/>
      <c r="N66" s="132"/>
      <c r="O66" s="136"/>
      <c r="P66" s="137"/>
      <c r="Q66" s="132"/>
      <c r="R66" s="138"/>
      <c r="S66" s="139"/>
      <c r="T66" s="135"/>
      <c r="U66" s="132"/>
      <c r="V66" s="138"/>
      <c r="W66" s="135"/>
      <c r="X66" s="132"/>
      <c r="Y66" s="136"/>
      <c r="Z66" s="186"/>
      <c r="AA66" s="187"/>
    </row>
    <row r="67" spans="2:27" ht="15.75" hidden="1" customHeight="1" x14ac:dyDescent="0.25">
      <c r="B67" s="168" t="s">
        <v>120</v>
      </c>
      <c r="C67" s="129"/>
      <c r="D67" s="130"/>
      <c r="E67" s="131"/>
      <c r="F67" s="132"/>
      <c r="G67" s="131"/>
      <c r="H67" s="131"/>
      <c r="I67" s="131"/>
      <c r="J67" s="131"/>
      <c r="K67" s="237"/>
      <c r="L67" s="180"/>
      <c r="M67" s="181"/>
      <c r="N67" s="132"/>
      <c r="O67" s="136"/>
      <c r="P67" s="137"/>
      <c r="Q67" s="132"/>
      <c r="R67" s="138"/>
      <c r="S67" s="139"/>
      <c r="T67" s="135"/>
      <c r="U67" s="132"/>
      <c r="V67" s="138"/>
      <c r="W67" s="135"/>
      <c r="X67" s="132"/>
      <c r="Y67" s="136"/>
      <c r="Z67" s="186"/>
      <c r="AA67" s="187"/>
    </row>
    <row r="68" spans="2:27" hidden="1" x14ac:dyDescent="0.25">
      <c r="B68" s="168" t="s">
        <v>120</v>
      </c>
      <c r="C68" s="170"/>
      <c r="D68" s="130"/>
      <c r="E68" s="131"/>
      <c r="F68" s="132"/>
      <c r="G68" s="132"/>
      <c r="H68" s="131"/>
      <c r="I68" s="131"/>
      <c r="J68" s="131"/>
      <c r="K68" s="237"/>
      <c r="L68" s="180"/>
      <c r="M68" s="181"/>
      <c r="N68" s="132"/>
      <c r="O68" s="136"/>
      <c r="P68" s="137"/>
      <c r="Q68" s="132"/>
      <c r="R68" s="138"/>
      <c r="S68" s="139"/>
      <c r="T68" s="135"/>
      <c r="U68" s="132"/>
      <c r="V68" s="138"/>
      <c r="W68" s="135"/>
      <c r="X68" s="132"/>
      <c r="Y68" s="136"/>
      <c r="Z68" s="186"/>
      <c r="AA68" s="187"/>
    </row>
    <row r="69" spans="2:27" hidden="1" x14ac:dyDescent="0.25">
      <c r="B69" s="168" t="s">
        <v>120</v>
      </c>
      <c r="C69" s="129"/>
      <c r="D69" s="130">
        <v>1</v>
      </c>
      <c r="E69" s="131"/>
      <c r="F69" s="132"/>
      <c r="G69" s="131"/>
      <c r="H69" s="131"/>
      <c r="I69" s="131"/>
      <c r="J69" s="131"/>
      <c r="K69" s="237"/>
      <c r="L69" s="180">
        <v>71347</v>
      </c>
      <c r="M69" s="181"/>
      <c r="N69" s="132"/>
      <c r="O69" s="136">
        <f>+N69+M69</f>
        <v>0</v>
      </c>
      <c r="P69" s="137"/>
      <c r="Q69" s="132"/>
      <c r="R69" s="138">
        <f>+Q69+P69</f>
        <v>0</v>
      </c>
      <c r="S69" s="139"/>
      <c r="T69" s="135"/>
      <c r="U69" s="132"/>
      <c r="V69" s="138"/>
      <c r="W69" s="135"/>
      <c r="X69" s="132"/>
      <c r="Y69" s="136"/>
      <c r="Z69" s="186"/>
      <c r="AA69" s="187"/>
    </row>
    <row r="70" spans="2:27" x14ac:dyDescent="0.25">
      <c r="B70" s="168" t="s">
        <v>120</v>
      </c>
      <c r="C70" s="129" t="s">
        <v>122</v>
      </c>
      <c r="D70" s="130">
        <v>1</v>
      </c>
      <c r="E70" s="131"/>
      <c r="F70" s="236">
        <v>0</v>
      </c>
      <c r="G70" s="236">
        <v>0</v>
      </c>
      <c r="H70" s="236" t="e">
        <f>+H72+#REF!+#REF!+#REF!+#REF!</f>
        <v>#REF!</v>
      </c>
      <c r="I70" s="236">
        <v>0</v>
      </c>
      <c r="J70" s="236">
        <v>0</v>
      </c>
      <c r="K70" s="237"/>
      <c r="L70" s="180">
        <v>71359</v>
      </c>
      <c r="M70" s="181"/>
      <c r="N70" s="132">
        <v>6000189</v>
      </c>
      <c r="O70" s="136">
        <f>+N70+M70</f>
        <v>6000189</v>
      </c>
      <c r="P70" s="137">
        <v>0</v>
      </c>
      <c r="Q70" s="132">
        <v>5325725</v>
      </c>
      <c r="R70" s="138">
        <f>+Q70+P70</f>
        <v>5325725</v>
      </c>
      <c r="S70" s="139">
        <v>0</v>
      </c>
      <c r="T70" s="135"/>
      <c r="U70" s="132"/>
      <c r="V70" s="138">
        <f>+T70+U70</f>
        <v>0</v>
      </c>
      <c r="W70" s="135"/>
      <c r="X70" s="132"/>
      <c r="Y70" s="136">
        <f>+W70+X70</f>
        <v>0</v>
      </c>
      <c r="Z70" s="169">
        <f>+U70-X70</f>
        <v>0</v>
      </c>
      <c r="AA70" s="149">
        <f>+V70-Y70</f>
        <v>0</v>
      </c>
    </row>
    <row r="71" spans="2:27" x14ac:dyDescent="0.25">
      <c r="B71" s="168" t="s">
        <v>120</v>
      </c>
      <c r="C71" s="129" t="s">
        <v>123</v>
      </c>
      <c r="D71" s="130">
        <v>1</v>
      </c>
      <c r="E71" s="131"/>
      <c r="F71" s="236">
        <v>0</v>
      </c>
      <c r="G71" s="236">
        <v>0</v>
      </c>
      <c r="H71" s="236" t="e">
        <f>+H72+#REF!+#REF!+H93+#REF!</f>
        <v>#REF!</v>
      </c>
      <c r="I71" s="236">
        <v>0</v>
      </c>
      <c r="J71" s="236">
        <v>0</v>
      </c>
      <c r="K71" s="237"/>
      <c r="L71" s="180">
        <v>73210</v>
      </c>
      <c r="M71" s="181"/>
      <c r="N71" s="132"/>
      <c r="O71" s="136">
        <f>+N71+M71</f>
        <v>0</v>
      </c>
      <c r="P71" s="137">
        <v>0</v>
      </c>
      <c r="Q71" s="132">
        <v>0</v>
      </c>
      <c r="R71" s="138">
        <f>+Q71+P71</f>
        <v>0</v>
      </c>
      <c r="S71" s="174">
        <v>0</v>
      </c>
      <c r="T71" s="135"/>
      <c r="U71" s="132"/>
      <c r="V71" s="138">
        <f>+T71+U71</f>
        <v>0</v>
      </c>
      <c r="W71" s="135"/>
      <c r="X71" s="132"/>
      <c r="Y71" s="136">
        <f>+W71+X71</f>
        <v>0</v>
      </c>
      <c r="Z71" s="169">
        <f>+U71-X71</f>
        <v>0</v>
      </c>
      <c r="AA71" s="149">
        <f>+V71-Y71</f>
        <v>0</v>
      </c>
    </row>
    <row r="72" spans="2:27" s="95" customFormat="1" ht="34.5" customHeight="1" x14ac:dyDescent="0.25">
      <c r="B72" s="164" t="s">
        <v>124</v>
      </c>
      <c r="C72" s="142" t="s">
        <v>125</v>
      </c>
      <c r="D72" s="120">
        <v>1</v>
      </c>
      <c r="E72" s="121">
        <v>160000000</v>
      </c>
      <c r="F72" s="121">
        <f>SUM(F79)</f>
        <v>0</v>
      </c>
      <c r="G72" s="121">
        <f>SUM(G78:I81)</f>
        <v>0</v>
      </c>
      <c r="H72" s="165">
        <v>0</v>
      </c>
      <c r="I72" s="121">
        <v>0</v>
      </c>
      <c r="J72" s="121">
        <f>SUM(J73:J81)</f>
        <v>0</v>
      </c>
      <c r="K72" s="121">
        <f>E72+F72-G72-I72+J72</f>
        <v>160000000</v>
      </c>
      <c r="L72" s="143"/>
      <c r="M72" s="124">
        <f>SUM(M73:M81)</f>
        <v>119386</v>
      </c>
      <c r="N72" s="124">
        <f>SUM(N73:N81)</f>
        <v>60314674</v>
      </c>
      <c r="O72" s="125">
        <f t="shared" ref="O72:O81" si="20">+M72+N72</f>
        <v>60434060</v>
      </c>
      <c r="P72" s="145">
        <f>SUM(P73:P81)</f>
        <v>119386</v>
      </c>
      <c r="Q72" s="121">
        <f>SUM(Q73:Q81)</f>
        <v>60314674</v>
      </c>
      <c r="R72" s="123">
        <f>+Q72+P72</f>
        <v>60434060</v>
      </c>
      <c r="S72" s="146">
        <f>+K72-R72</f>
        <v>99565940</v>
      </c>
      <c r="T72" s="124">
        <f>SUM(T73:T81)</f>
        <v>119386</v>
      </c>
      <c r="U72" s="121">
        <f>SUM(U73:U81)</f>
        <v>5314674</v>
      </c>
      <c r="V72" s="123">
        <f t="shared" ref="V72:V80" si="21">T72+U72</f>
        <v>5434060</v>
      </c>
      <c r="W72" s="124">
        <f>SUM(W73:W81)</f>
        <v>119386</v>
      </c>
      <c r="X72" s="121">
        <f>SUM(X73:X81)</f>
        <v>5314674</v>
      </c>
      <c r="Y72" s="125">
        <f>W72+X72</f>
        <v>5434060</v>
      </c>
      <c r="Z72" s="166">
        <f>SUM(Z73:Z81)</f>
        <v>0</v>
      </c>
      <c r="AA72" s="167">
        <f>SUM(AA73:AA81)</f>
        <v>0</v>
      </c>
    </row>
    <row r="73" spans="2:27" s="44" customFormat="1" x14ac:dyDescent="0.25">
      <c r="B73" s="168" t="s">
        <v>124</v>
      </c>
      <c r="C73" s="172" t="s">
        <v>126</v>
      </c>
      <c r="D73" s="239">
        <v>1</v>
      </c>
      <c r="E73" s="240"/>
      <c r="F73" s="240"/>
      <c r="G73" s="240"/>
      <c r="H73" s="249"/>
      <c r="I73" s="240"/>
      <c r="J73" s="240"/>
      <c r="K73" s="240"/>
      <c r="L73" s="241">
        <v>85330</v>
      </c>
      <c r="M73" s="242"/>
      <c r="N73" s="244">
        <v>1000000</v>
      </c>
      <c r="O73" s="136">
        <f t="shared" si="20"/>
        <v>1000000</v>
      </c>
      <c r="P73" s="244"/>
      <c r="Q73" s="240">
        <v>1000000</v>
      </c>
      <c r="R73" s="136">
        <f t="shared" ref="R73:R92" si="22">+P73+Q73</f>
        <v>1000000</v>
      </c>
      <c r="S73" s="246"/>
      <c r="T73" s="242"/>
      <c r="U73" s="240">
        <v>1000000</v>
      </c>
      <c r="V73" s="245">
        <f t="shared" si="21"/>
        <v>1000000</v>
      </c>
      <c r="W73" s="242"/>
      <c r="X73" s="240">
        <v>1000000</v>
      </c>
      <c r="Y73" s="136">
        <f t="shared" ref="Y73:Y81" si="23">+W73+X73</f>
        <v>1000000</v>
      </c>
      <c r="Z73" s="247"/>
      <c r="AA73" s="248"/>
    </row>
    <row r="74" spans="2:27" s="44" customFormat="1" x14ac:dyDescent="0.25">
      <c r="B74" s="168" t="s">
        <v>124</v>
      </c>
      <c r="C74" s="129" t="s">
        <v>127</v>
      </c>
      <c r="D74" s="239"/>
      <c r="E74" s="240"/>
      <c r="F74" s="240"/>
      <c r="G74" s="240"/>
      <c r="H74" s="249"/>
      <c r="I74" s="240"/>
      <c r="J74" s="240"/>
      <c r="K74" s="240"/>
      <c r="L74" s="241">
        <v>82199</v>
      </c>
      <c r="M74" s="242"/>
      <c r="N74" s="244">
        <v>40500000</v>
      </c>
      <c r="O74" s="136">
        <f t="shared" si="20"/>
        <v>40500000</v>
      </c>
      <c r="P74" s="244"/>
      <c r="Q74" s="240">
        <v>40500000</v>
      </c>
      <c r="R74" s="136">
        <f t="shared" si="22"/>
        <v>40500000</v>
      </c>
      <c r="S74" s="246"/>
      <c r="T74" s="242"/>
      <c r="U74" s="240"/>
      <c r="V74" s="245">
        <f t="shared" si="21"/>
        <v>0</v>
      </c>
      <c r="W74" s="242"/>
      <c r="X74" s="240"/>
      <c r="Y74" s="136">
        <f t="shared" si="23"/>
        <v>0</v>
      </c>
      <c r="Z74" s="247"/>
      <c r="AA74" s="248"/>
    </row>
    <row r="75" spans="2:27" s="44" customFormat="1" x14ac:dyDescent="0.25">
      <c r="B75" s="168" t="s">
        <v>124</v>
      </c>
      <c r="C75" s="129" t="s">
        <v>128</v>
      </c>
      <c r="D75" s="239"/>
      <c r="E75" s="240"/>
      <c r="F75" s="240"/>
      <c r="G75" s="240"/>
      <c r="H75" s="249"/>
      <c r="I75" s="240"/>
      <c r="J75" s="240"/>
      <c r="K75" s="240"/>
      <c r="L75" s="241">
        <v>82221</v>
      </c>
      <c r="M75" s="242"/>
      <c r="N75" s="244">
        <v>2500000</v>
      </c>
      <c r="O75" s="136">
        <f t="shared" si="20"/>
        <v>2500000</v>
      </c>
      <c r="P75" s="244"/>
      <c r="Q75" s="240">
        <v>2500000</v>
      </c>
      <c r="R75" s="136">
        <f t="shared" si="22"/>
        <v>2500000</v>
      </c>
      <c r="S75" s="246"/>
      <c r="T75" s="242"/>
      <c r="U75" s="240"/>
      <c r="V75" s="245"/>
      <c r="W75" s="242"/>
      <c r="X75" s="240"/>
      <c r="Y75" s="136"/>
      <c r="Z75" s="247"/>
      <c r="AA75" s="248"/>
    </row>
    <row r="76" spans="2:27" s="44" customFormat="1" x14ac:dyDescent="0.25">
      <c r="B76" s="168" t="s">
        <v>124</v>
      </c>
      <c r="C76" s="129" t="s">
        <v>129</v>
      </c>
      <c r="D76" s="239"/>
      <c r="E76" s="240"/>
      <c r="F76" s="240"/>
      <c r="G76" s="240"/>
      <c r="H76" s="249"/>
      <c r="I76" s="240"/>
      <c r="J76" s="240"/>
      <c r="K76" s="240"/>
      <c r="L76" s="241">
        <v>82221</v>
      </c>
      <c r="M76" s="242"/>
      <c r="N76" s="244">
        <v>12000000</v>
      </c>
      <c r="O76" s="136">
        <f t="shared" si="20"/>
        <v>12000000</v>
      </c>
      <c r="P76" s="244"/>
      <c r="Q76" s="240">
        <v>12000000</v>
      </c>
      <c r="R76" s="136">
        <f t="shared" si="22"/>
        <v>12000000</v>
      </c>
      <c r="S76" s="246"/>
      <c r="T76" s="242"/>
      <c r="U76" s="240"/>
      <c r="V76" s="245">
        <f t="shared" si="21"/>
        <v>0</v>
      </c>
      <c r="W76" s="242"/>
      <c r="X76" s="240"/>
      <c r="Y76" s="136">
        <f t="shared" si="23"/>
        <v>0</v>
      </c>
      <c r="Z76" s="247"/>
      <c r="AA76" s="248"/>
    </row>
    <row r="77" spans="2:27" s="44" customFormat="1" ht="27.75" x14ac:dyDescent="0.25">
      <c r="B77" s="168" t="s">
        <v>124</v>
      </c>
      <c r="C77" s="129" t="s">
        <v>130</v>
      </c>
      <c r="D77" s="239"/>
      <c r="E77" s="240"/>
      <c r="F77" s="240"/>
      <c r="G77" s="240"/>
      <c r="H77" s="249"/>
      <c r="I77" s="240"/>
      <c r="J77" s="240"/>
      <c r="K77" s="240"/>
      <c r="L77" s="241">
        <v>86312</v>
      </c>
      <c r="M77" s="242"/>
      <c r="N77" s="244">
        <v>2655100</v>
      </c>
      <c r="O77" s="136">
        <f t="shared" si="20"/>
        <v>2655100</v>
      </c>
      <c r="P77" s="244"/>
      <c r="Q77" s="240">
        <v>2655100</v>
      </c>
      <c r="R77" s="136">
        <f t="shared" si="22"/>
        <v>2655100</v>
      </c>
      <c r="S77" s="246"/>
      <c r="T77" s="242"/>
      <c r="U77" s="240">
        <v>2655100</v>
      </c>
      <c r="V77" s="245">
        <f t="shared" si="21"/>
        <v>2655100</v>
      </c>
      <c r="W77" s="242"/>
      <c r="X77" s="240">
        <v>2655100</v>
      </c>
      <c r="Y77" s="136">
        <f t="shared" si="23"/>
        <v>2655100</v>
      </c>
      <c r="Z77" s="247"/>
      <c r="AA77" s="248"/>
    </row>
    <row r="78" spans="2:27" x14ac:dyDescent="0.25">
      <c r="B78" s="168" t="s">
        <v>124</v>
      </c>
      <c r="C78" s="129" t="s">
        <v>131</v>
      </c>
      <c r="D78" s="130">
        <v>1</v>
      </c>
      <c r="E78" s="131"/>
      <c r="F78" s="148"/>
      <c r="G78" s="132"/>
      <c r="H78" s="133"/>
      <c r="I78" s="148"/>
      <c r="J78" s="148"/>
      <c r="K78" s="132"/>
      <c r="L78" s="134">
        <v>87130</v>
      </c>
      <c r="M78" s="135"/>
      <c r="N78" s="132">
        <v>400000</v>
      </c>
      <c r="O78" s="136">
        <f t="shared" si="20"/>
        <v>400000</v>
      </c>
      <c r="P78" s="137"/>
      <c r="Q78" s="132">
        <v>400000</v>
      </c>
      <c r="R78" s="136">
        <f t="shared" si="22"/>
        <v>400000</v>
      </c>
      <c r="S78" s="174">
        <v>0</v>
      </c>
      <c r="T78" s="135"/>
      <c r="U78" s="132">
        <v>400000</v>
      </c>
      <c r="V78" s="245">
        <f t="shared" si="21"/>
        <v>400000</v>
      </c>
      <c r="W78" s="135"/>
      <c r="X78" s="132">
        <v>400000</v>
      </c>
      <c r="Y78" s="136">
        <f t="shared" si="23"/>
        <v>400000</v>
      </c>
      <c r="Z78" s="169">
        <f>+U78-X78</f>
        <v>0</v>
      </c>
      <c r="AA78" s="149">
        <f>+V78-Y78</f>
        <v>0</v>
      </c>
    </row>
    <row r="79" spans="2:27" x14ac:dyDescent="0.25">
      <c r="B79" s="168" t="s">
        <v>124</v>
      </c>
      <c r="C79" s="170" t="s">
        <v>132</v>
      </c>
      <c r="D79" s="130">
        <v>1</v>
      </c>
      <c r="E79" s="131"/>
      <c r="F79" s="132"/>
      <c r="G79" s="132"/>
      <c r="H79" s="133"/>
      <c r="I79" s="148"/>
      <c r="J79" s="148"/>
      <c r="K79" s="132"/>
      <c r="L79" s="134">
        <v>8912197</v>
      </c>
      <c r="M79" s="135"/>
      <c r="N79" s="132">
        <v>700000</v>
      </c>
      <c r="O79" s="136">
        <f t="shared" si="20"/>
        <v>700000</v>
      </c>
      <c r="P79" s="137"/>
      <c r="Q79" s="132">
        <v>700000</v>
      </c>
      <c r="R79" s="136">
        <f t="shared" si="22"/>
        <v>700000</v>
      </c>
      <c r="S79" s="174"/>
      <c r="T79" s="135"/>
      <c r="U79" s="132">
        <v>700000</v>
      </c>
      <c r="V79" s="245">
        <f t="shared" si="21"/>
        <v>700000</v>
      </c>
      <c r="W79" s="135"/>
      <c r="X79" s="132">
        <v>700000</v>
      </c>
      <c r="Y79" s="136">
        <f t="shared" si="23"/>
        <v>700000</v>
      </c>
      <c r="Z79" s="169"/>
      <c r="AA79" s="149"/>
    </row>
    <row r="80" spans="2:27" x14ac:dyDescent="0.25">
      <c r="B80" s="168" t="s">
        <v>124</v>
      </c>
      <c r="C80" s="129" t="s">
        <v>133</v>
      </c>
      <c r="D80" s="130"/>
      <c r="E80" s="131"/>
      <c r="F80" s="132"/>
      <c r="G80" s="132"/>
      <c r="H80" s="133"/>
      <c r="I80" s="148"/>
      <c r="J80" s="148"/>
      <c r="K80" s="132"/>
      <c r="L80" s="134">
        <v>84222</v>
      </c>
      <c r="M80" s="135"/>
      <c r="N80" s="132">
        <f>203728+203728</f>
        <v>407456</v>
      </c>
      <c r="O80" s="136">
        <f t="shared" si="20"/>
        <v>407456</v>
      </c>
      <c r="P80" s="137"/>
      <c r="Q80" s="132">
        <f>203728+203728</f>
        <v>407456</v>
      </c>
      <c r="R80" s="136">
        <f t="shared" si="22"/>
        <v>407456</v>
      </c>
      <c r="S80" s="174"/>
      <c r="T80" s="135"/>
      <c r="U80" s="132">
        <f>203728+203728</f>
        <v>407456</v>
      </c>
      <c r="V80" s="245">
        <f t="shared" si="21"/>
        <v>407456</v>
      </c>
      <c r="W80" s="135"/>
      <c r="X80" s="132">
        <f>203728+203728</f>
        <v>407456</v>
      </c>
      <c r="Y80" s="136">
        <f t="shared" si="23"/>
        <v>407456</v>
      </c>
      <c r="Z80" s="169"/>
      <c r="AA80" s="149"/>
    </row>
    <row r="81" spans="2:28" ht="16.5" customHeight="1" x14ac:dyDescent="0.25">
      <c r="B81" s="168" t="s">
        <v>124</v>
      </c>
      <c r="C81" s="129" t="s">
        <v>134</v>
      </c>
      <c r="D81" s="130">
        <v>1</v>
      </c>
      <c r="E81" s="131"/>
      <c r="F81" s="148"/>
      <c r="G81" s="148"/>
      <c r="H81" s="133"/>
      <c r="I81" s="148"/>
      <c r="J81" s="148"/>
      <c r="K81" s="132"/>
      <c r="L81" s="134">
        <v>84120</v>
      </c>
      <c r="M81" s="135">
        <v>119386</v>
      </c>
      <c r="N81" s="132">
        <f>152118</f>
        <v>152118</v>
      </c>
      <c r="O81" s="136">
        <f t="shared" si="20"/>
        <v>271504</v>
      </c>
      <c r="P81" s="137">
        <v>119386</v>
      </c>
      <c r="Q81" s="132">
        <f>152118</f>
        <v>152118</v>
      </c>
      <c r="R81" s="136">
        <f t="shared" si="22"/>
        <v>271504</v>
      </c>
      <c r="S81" s="174">
        <v>0</v>
      </c>
      <c r="T81" s="135">
        <v>119386</v>
      </c>
      <c r="U81" s="132">
        <f>152118</f>
        <v>152118</v>
      </c>
      <c r="V81" s="138">
        <f>+T81+U81</f>
        <v>271504</v>
      </c>
      <c r="W81" s="135">
        <v>119386</v>
      </c>
      <c r="X81" s="132">
        <f>152118</f>
        <v>152118</v>
      </c>
      <c r="Y81" s="136">
        <f t="shared" si="23"/>
        <v>271504</v>
      </c>
      <c r="Z81" s="169">
        <f>+U81-X81</f>
        <v>0</v>
      </c>
      <c r="AA81" s="149">
        <f>+V81-Y81</f>
        <v>0</v>
      </c>
    </row>
    <row r="82" spans="2:28" s="95" customFormat="1" ht="27" x14ac:dyDescent="0.25">
      <c r="B82" s="164" t="s">
        <v>135</v>
      </c>
      <c r="C82" s="142" t="s">
        <v>136</v>
      </c>
      <c r="D82" s="120">
        <v>1</v>
      </c>
      <c r="E82" s="121">
        <v>40000000</v>
      </c>
      <c r="F82" s="121">
        <v>0</v>
      </c>
      <c r="G82" s="121">
        <f>SUM(G83:G84)</f>
        <v>0</v>
      </c>
      <c r="H82" s="165">
        <v>0</v>
      </c>
      <c r="I82" s="121">
        <v>0</v>
      </c>
      <c r="J82" s="121">
        <f>SUM(J83:J86)</f>
        <v>0</v>
      </c>
      <c r="K82" s="121">
        <f>E82+F82-G82-I82+J82</f>
        <v>40000000</v>
      </c>
      <c r="L82" s="143"/>
      <c r="M82" s="124">
        <f>SUM(M84:M86)</f>
        <v>0</v>
      </c>
      <c r="N82" s="121">
        <f>SUM(N84:N86)</f>
        <v>292800</v>
      </c>
      <c r="O82" s="125">
        <f>+N82+M82</f>
        <v>292800</v>
      </c>
      <c r="P82" s="145">
        <f>SUM(P84:P86)</f>
        <v>0</v>
      </c>
      <c r="Q82" s="121">
        <f>SUM(Q84:Q86)</f>
        <v>292800</v>
      </c>
      <c r="R82" s="123">
        <f t="shared" si="22"/>
        <v>292800</v>
      </c>
      <c r="S82" s="146">
        <f>+K82-R82</f>
        <v>39707200</v>
      </c>
      <c r="T82" s="124">
        <f>SUM(T84:T86)</f>
        <v>0</v>
      </c>
      <c r="U82" s="121">
        <f>SUM(U84:U86)</f>
        <v>292800</v>
      </c>
      <c r="V82" s="123">
        <f>T82+U82</f>
        <v>292800</v>
      </c>
      <c r="W82" s="124">
        <f>SUM(W84:W86)</f>
        <v>0</v>
      </c>
      <c r="X82" s="121">
        <f>SUM(X84:X86)</f>
        <v>292800</v>
      </c>
      <c r="Y82" s="125">
        <f>W82+X82</f>
        <v>292800</v>
      </c>
      <c r="Z82" s="166">
        <f>SUM(Z83:Z86)</f>
        <v>0</v>
      </c>
      <c r="AA82" s="167">
        <f>SUM(AA83:AA86)</f>
        <v>0</v>
      </c>
    </row>
    <row r="83" spans="2:28" s="44" customFormat="1" hidden="1" x14ac:dyDescent="0.2">
      <c r="B83" s="250" t="s">
        <v>135</v>
      </c>
      <c r="C83" s="170" t="s">
        <v>114</v>
      </c>
      <c r="D83" s="239"/>
      <c r="E83" s="240"/>
      <c r="F83" s="240"/>
      <c r="G83" s="240"/>
      <c r="H83" s="249"/>
      <c r="I83" s="240"/>
      <c r="J83" s="240"/>
      <c r="K83" s="240"/>
      <c r="L83" s="241"/>
      <c r="M83" s="242"/>
      <c r="N83" s="240"/>
      <c r="O83" s="243"/>
      <c r="P83" s="244"/>
      <c r="Q83" s="240"/>
      <c r="R83" s="245"/>
      <c r="S83" s="246"/>
      <c r="T83" s="242"/>
      <c r="U83" s="240"/>
      <c r="V83" s="245"/>
      <c r="W83" s="242"/>
      <c r="X83" s="240"/>
      <c r="Y83" s="243"/>
      <c r="Z83" s="247"/>
      <c r="AA83" s="248"/>
    </row>
    <row r="84" spans="2:28" s="44" customFormat="1" x14ac:dyDescent="0.25">
      <c r="B84" s="250" t="s">
        <v>135</v>
      </c>
      <c r="C84" s="172" t="s">
        <v>137</v>
      </c>
      <c r="D84" s="239">
        <v>1</v>
      </c>
      <c r="E84" s="251"/>
      <c r="F84" s="251">
        <v>0</v>
      </c>
      <c r="G84" s="251"/>
      <c r="H84" s="252"/>
      <c r="I84" s="251"/>
      <c r="J84" s="251"/>
      <c r="K84" s="253"/>
      <c r="L84" s="254">
        <v>94110</v>
      </c>
      <c r="M84" s="255"/>
      <c r="N84" s="240">
        <v>175600</v>
      </c>
      <c r="O84" s="243">
        <f>+N84+M84</f>
        <v>175600</v>
      </c>
      <c r="P84" s="244"/>
      <c r="Q84" s="240">
        <v>175600</v>
      </c>
      <c r="R84" s="245">
        <f t="shared" si="22"/>
        <v>175600</v>
      </c>
      <c r="S84" s="256">
        <v>0</v>
      </c>
      <c r="T84" s="242"/>
      <c r="U84" s="240">
        <v>175600</v>
      </c>
      <c r="V84" s="245">
        <f>+T84+U84</f>
        <v>175600</v>
      </c>
      <c r="W84" s="242"/>
      <c r="X84" s="240">
        <v>175600</v>
      </c>
      <c r="Y84" s="243">
        <f>+W84+X84</f>
        <v>175600</v>
      </c>
      <c r="Z84" s="257">
        <f>+U84-X84</f>
        <v>0</v>
      </c>
      <c r="AA84" s="258">
        <f>+V84-Y84</f>
        <v>0</v>
      </c>
    </row>
    <row r="85" spans="2:28" s="44" customFormat="1" ht="27" x14ac:dyDescent="0.25">
      <c r="B85" s="171" t="s">
        <v>135</v>
      </c>
      <c r="C85" s="259" t="s">
        <v>138</v>
      </c>
      <c r="D85" s="239">
        <v>1</v>
      </c>
      <c r="E85" s="251"/>
      <c r="F85" s="251"/>
      <c r="G85" s="251"/>
      <c r="H85" s="252"/>
      <c r="I85" s="251"/>
      <c r="J85" s="251"/>
      <c r="K85" s="253"/>
      <c r="L85" s="254">
        <v>94231</v>
      </c>
      <c r="M85" s="255"/>
      <c r="N85" s="240">
        <v>117200</v>
      </c>
      <c r="O85" s="243">
        <f>+N85+M85</f>
        <v>117200</v>
      </c>
      <c r="P85" s="244"/>
      <c r="Q85" s="240">
        <v>117200</v>
      </c>
      <c r="R85" s="245">
        <f t="shared" si="22"/>
        <v>117200</v>
      </c>
      <c r="S85" s="256"/>
      <c r="T85" s="242">
        <v>0</v>
      </c>
      <c r="U85" s="240">
        <v>117200</v>
      </c>
      <c r="V85" s="245">
        <f>+T85+U85</f>
        <v>117200</v>
      </c>
      <c r="W85" s="242"/>
      <c r="X85" s="240">
        <v>117200</v>
      </c>
      <c r="Y85" s="243">
        <f>+W85+X85</f>
        <v>117200</v>
      </c>
      <c r="Z85" s="257"/>
      <c r="AA85" s="258"/>
    </row>
    <row r="86" spans="2:28" s="44" customFormat="1" x14ac:dyDescent="0.25">
      <c r="B86" s="171" t="s">
        <v>135</v>
      </c>
      <c r="C86" s="172" t="s">
        <v>139</v>
      </c>
      <c r="D86" s="239">
        <v>1</v>
      </c>
      <c r="E86" s="251"/>
      <c r="F86" s="251">
        <v>0</v>
      </c>
      <c r="G86" s="251">
        <v>0</v>
      </c>
      <c r="H86" s="252">
        <v>0</v>
      </c>
      <c r="I86" s="251">
        <v>0</v>
      </c>
      <c r="J86" s="251">
        <v>0</v>
      </c>
      <c r="K86" s="253"/>
      <c r="L86" s="254">
        <v>99000</v>
      </c>
      <c r="M86" s="255"/>
      <c r="N86" s="240"/>
      <c r="O86" s="243">
        <f>+N86+M86</f>
        <v>0</v>
      </c>
      <c r="P86" s="244"/>
      <c r="Q86" s="240"/>
      <c r="R86" s="245">
        <f t="shared" si="22"/>
        <v>0</v>
      </c>
      <c r="S86" s="256">
        <v>0</v>
      </c>
      <c r="T86" s="242"/>
      <c r="U86" s="240"/>
      <c r="V86" s="245">
        <f>+T86+U86</f>
        <v>0</v>
      </c>
      <c r="W86" s="242"/>
      <c r="X86" s="240"/>
      <c r="Y86" s="243">
        <f>+W86+X86</f>
        <v>0</v>
      </c>
      <c r="Z86" s="257"/>
      <c r="AA86" s="258"/>
    </row>
    <row r="87" spans="2:28" s="95" customFormat="1" ht="26.25" customHeight="1" x14ac:dyDescent="0.25">
      <c r="B87" s="260" t="s">
        <v>140</v>
      </c>
      <c r="C87" s="142" t="s">
        <v>141</v>
      </c>
      <c r="D87" s="120">
        <v>1</v>
      </c>
      <c r="E87" s="121">
        <v>60000000</v>
      </c>
      <c r="F87" s="121">
        <f>SUM(F89:F92)</f>
        <v>0</v>
      </c>
      <c r="G87" s="121">
        <f>SUM(G88:G92)</f>
        <v>500000</v>
      </c>
      <c r="H87" s="121">
        <v>0</v>
      </c>
      <c r="I87" s="121">
        <v>0</v>
      </c>
      <c r="J87" s="121">
        <f>SUM(J88:J92)</f>
        <v>0</v>
      </c>
      <c r="K87" s="121">
        <f>E87+F87-G87-I87+J87</f>
        <v>59500000</v>
      </c>
      <c r="L87" s="143"/>
      <c r="M87" s="124">
        <f>SUM(M89:M92)</f>
        <v>5053755</v>
      </c>
      <c r="N87" s="121">
        <f>SUM(N89:N92)</f>
        <v>8419405</v>
      </c>
      <c r="O87" s="125">
        <f>+M87+N87</f>
        <v>13473160</v>
      </c>
      <c r="P87" s="145">
        <f>SUM(P89:P92)</f>
        <v>5053755</v>
      </c>
      <c r="Q87" s="121">
        <f>SUM(Q89:Q92)</f>
        <v>8419405</v>
      </c>
      <c r="R87" s="123">
        <f t="shared" si="22"/>
        <v>13473160</v>
      </c>
      <c r="S87" s="146">
        <f>+K87-R87</f>
        <v>46026840</v>
      </c>
      <c r="T87" s="124">
        <f>SUM(T91:T92)</f>
        <v>5053755</v>
      </c>
      <c r="U87" s="121">
        <f>SUM(U91:U92)</f>
        <v>8419405</v>
      </c>
      <c r="V87" s="123">
        <f>+T87+U87</f>
        <v>13473160</v>
      </c>
      <c r="W87" s="124">
        <f>SUM(W89:W92)</f>
        <v>5053755</v>
      </c>
      <c r="X87" s="121">
        <f>SUM(X89:X92)</f>
        <v>8419405</v>
      </c>
      <c r="Y87" s="125">
        <f>+W87+X87</f>
        <v>13473160</v>
      </c>
      <c r="Z87" s="166">
        <f>+U87-X87</f>
        <v>0</v>
      </c>
      <c r="AA87" s="167">
        <f>+V87-Y87</f>
        <v>0</v>
      </c>
    </row>
    <row r="88" spans="2:28" s="44" customFormat="1" x14ac:dyDescent="0.25">
      <c r="B88" s="168" t="s">
        <v>140</v>
      </c>
      <c r="C88" s="261" t="s">
        <v>142</v>
      </c>
      <c r="D88" s="239">
        <v>1</v>
      </c>
      <c r="E88" s="240"/>
      <c r="F88" s="240"/>
      <c r="G88" s="240">
        <v>500000</v>
      </c>
      <c r="H88" s="240"/>
      <c r="I88" s="240"/>
      <c r="J88" s="240"/>
      <c r="K88" s="240"/>
      <c r="L88" s="241"/>
      <c r="M88" s="242"/>
      <c r="N88" s="240"/>
      <c r="O88" s="243"/>
      <c r="P88" s="244"/>
      <c r="Q88" s="240"/>
      <c r="R88" s="245"/>
      <c r="S88" s="246"/>
      <c r="T88" s="242"/>
      <c r="U88" s="240"/>
      <c r="V88" s="245"/>
      <c r="W88" s="242"/>
      <c r="X88" s="240"/>
      <c r="Y88" s="243"/>
      <c r="Z88" s="247"/>
      <c r="AA88" s="248"/>
    </row>
    <row r="89" spans="2:28" hidden="1" x14ac:dyDescent="0.25">
      <c r="B89" s="168" t="s">
        <v>140</v>
      </c>
      <c r="C89" s="129"/>
      <c r="D89" s="130">
        <v>1</v>
      </c>
      <c r="E89" s="131"/>
      <c r="F89" s="132"/>
      <c r="G89" s="132"/>
      <c r="H89" s="133"/>
      <c r="I89" s="132"/>
      <c r="J89" s="132"/>
      <c r="K89" s="132"/>
      <c r="L89" s="134"/>
      <c r="M89" s="135"/>
      <c r="N89" s="132"/>
      <c r="O89" s="136"/>
      <c r="P89" s="137"/>
      <c r="Q89" s="132"/>
      <c r="R89" s="138"/>
      <c r="S89" s="139"/>
      <c r="T89" s="135"/>
      <c r="U89" s="132"/>
      <c r="V89" s="138"/>
      <c r="W89" s="135"/>
      <c r="X89" s="132"/>
      <c r="Y89" s="136"/>
      <c r="Z89" s="169"/>
      <c r="AA89" s="149"/>
    </row>
    <row r="90" spans="2:28" ht="18.75" hidden="1" customHeight="1" x14ac:dyDescent="0.25">
      <c r="B90" s="168" t="s">
        <v>140</v>
      </c>
      <c r="C90" s="170"/>
      <c r="D90" s="130"/>
      <c r="E90" s="131"/>
      <c r="F90" s="132"/>
      <c r="G90" s="132"/>
      <c r="H90" s="133"/>
      <c r="I90" s="132"/>
      <c r="J90" s="132"/>
      <c r="K90" s="132"/>
      <c r="L90" s="134"/>
      <c r="M90" s="135"/>
      <c r="N90" s="132"/>
      <c r="O90" s="136"/>
      <c r="P90" s="137"/>
      <c r="Q90" s="132"/>
      <c r="R90" s="138"/>
      <c r="S90" s="139"/>
      <c r="T90" s="135"/>
      <c r="U90" s="132"/>
      <c r="V90" s="138"/>
      <c r="W90" s="135"/>
      <c r="X90" s="132"/>
      <c r="Y90" s="136"/>
      <c r="Z90" s="169"/>
      <c r="AA90" s="149"/>
    </row>
    <row r="91" spans="2:28" ht="17.25" customHeight="1" x14ac:dyDescent="0.25">
      <c r="B91" s="168" t="s">
        <v>140</v>
      </c>
      <c r="C91" s="129" t="s">
        <v>143</v>
      </c>
      <c r="D91" s="130">
        <v>1</v>
      </c>
      <c r="E91" s="131"/>
      <c r="F91" s="132"/>
      <c r="G91" s="132"/>
      <c r="H91" s="133"/>
      <c r="I91" s="132"/>
      <c r="J91" s="132"/>
      <c r="K91" s="132"/>
      <c r="L91" s="134">
        <v>63111</v>
      </c>
      <c r="M91" s="135">
        <v>3537629</v>
      </c>
      <c r="N91" s="132">
        <f>926757+277515+2780272+1544595+982282</f>
        <v>6511421</v>
      </c>
      <c r="O91" s="136">
        <f>+M91+N91</f>
        <v>10049050</v>
      </c>
      <c r="P91" s="137">
        <v>3537629</v>
      </c>
      <c r="Q91" s="132">
        <f>926757+277515+2780272+1544595+982282</f>
        <v>6511421</v>
      </c>
      <c r="R91" s="138">
        <f>+P91+Q91</f>
        <v>10049050</v>
      </c>
      <c r="S91" s="139"/>
      <c r="T91" s="135">
        <v>3537629</v>
      </c>
      <c r="U91" s="132">
        <v>6511421</v>
      </c>
      <c r="V91" s="138">
        <f>+T91+U91</f>
        <v>10049050</v>
      </c>
      <c r="W91" s="135">
        <v>3537629</v>
      </c>
      <c r="X91" s="132">
        <v>6511421</v>
      </c>
      <c r="Y91" s="136">
        <f>+W91+X91</f>
        <v>10049050</v>
      </c>
      <c r="Z91" s="169">
        <f>+U91-X91</f>
        <v>0</v>
      </c>
      <c r="AA91" s="149">
        <f>+V91-Y91</f>
        <v>0</v>
      </c>
    </row>
    <row r="92" spans="2:28" ht="17.25" customHeight="1" thickBot="1" x14ac:dyDescent="0.3">
      <c r="B92" s="262" t="s">
        <v>140</v>
      </c>
      <c r="C92" s="263" t="s">
        <v>144</v>
      </c>
      <c r="D92" s="264">
        <v>1</v>
      </c>
      <c r="E92" s="265"/>
      <c r="F92" s="266"/>
      <c r="G92" s="266"/>
      <c r="H92" s="267"/>
      <c r="I92" s="266"/>
      <c r="J92" s="266"/>
      <c r="K92" s="266"/>
      <c r="L92" s="268">
        <v>63311</v>
      </c>
      <c r="M92" s="269">
        <v>1516126</v>
      </c>
      <c r="N92" s="266">
        <f>397182+118935+308919+661970+420978</f>
        <v>1907984</v>
      </c>
      <c r="O92" s="197">
        <f>+M92+N92</f>
        <v>3424110</v>
      </c>
      <c r="P92" s="270">
        <v>1516126</v>
      </c>
      <c r="Q92" s="266">
        <f>397182+118935+308919+661970+420978</f>
        <v>1907984</v>
      </c>
      <c r="R92" s="271">
        <f t="shared" si="22"/>
        <v>3424110</v>
      </c>
      <c r="S92" s="272"/>
      <c r="T92" s="269">
        <v>1516126</v>
      </c>
      <c r="U92" s="266">
        <v>1907984</v>
      </c>
      <c r="V92" s="271">
        <f>+T92+U92</f>
        <v>3424110</v>
      </c>
      <c r="W92" s="269">
        <v>1516126</v>
      </c>
      <c r="X92" s="266">
        <v>1907984</v>
      </c>
      <c r="Y92" s="197">
        <f>+W92+X92</f>
        <v>3424110</v>
      </c>
      <c r="Z92" s="273">
        <f>+U92-X92</f>
        <v>0</v>
      </c>
      <c r="AA92" s="274">
        <f>+V92-Y92</f>
        <v>0</v>
      </c>
    </row>
    <row r="93" spans="2:28" s="288" customFormat="1" ht="17.25" customHeight="1" thickBot="1" x14ac:dyDescent="0.3">
      <c r="B93" s="275" t="s">
        <v>145</v>
      </c>
      <c r="C93" s="276" t="s">
        <v>146</v>
      </c>
      <c r="D93" s="277"/>
      <c r="E93" s="278">
        <f>+E98+E94</f>
        <v>3000000</v>
      </c>
      <c r="F93" s="278">
        <f>+F98+F94+F101</f>
        <v>500000</v>
      </c>
      <c r="G93" s="278">
        <f>+G98+G94</f>
        <v>0</v>
      </c>
      <c r="H93" s="278" t="e">
        <f>+H98+H94</f>
        <v>#REF!</v>
      </c>
      <c r="I93" s="278" t="e">
        <f>+I98+I94</f>
        <v>#REF!</v>
      </c>
      <c r="J93" s="278">
        <f>+J98+J94</f>
        <v>0</v>
      </c>
      <c r="K93" s="278">
        <f>K95+K99+K103</f>
        <v>3500000</v>
      </c>
      <c r="L93" s="279"/>
      <c r="M93" s="280">
        <f>+M98+M94</f>
        <v>0</v>
      </c>
      <c r="N93" s="278">
        <f>+N98+N94</f>
        <v>0</v>
      </c>
      <c r="O93" s="281">
        <f>+O98+O94</f>
        <v>0</v>
      </c>
      <c r="P93" s="282">
        <f>+P98+P94</f>
        <v>0</v>
      </c>
      <c r="Q93" s="278">
        <f>+Q98+Q94</f>
        <v>0</v>
      </c>
      <c r="R93" s="283">
        <f t="shared" ref="R93:R101" si="24">+Q93+P93</f>
        <v>0</v>
      </c>
      <c r="S93" s="284">
        <f>+K93-R93</f>
        <v>3500000</v>
      </c>
      <c r="T93" s="280">
        <f>+T98+T94</f>
        <v>0</v>
      </c>
      <c r="U93" s="278">
        <f>+U98+U94</f>
        <v>0</v>
      </c>
      <c r="V93" s="285">
        <f>+T93+U93</f>
        <v>0</v>
      </c>
      <c r="W93" s="280">
        <f>+W98+W94</f>
        <v>0</v>
      </c>
      <c r="X93" s="278">
        <f>+X98+X94</f>
        <v>0</v>
      </c>
      <c r="Y93" s="281">
        <f>+W93+X93</f>
        <v>0</v>
      </c>
      <c r="Z93" s="286">
        <f t="shared" ref="Z93:AA95" si="25">+U93-X93</f>
        <v>0</v>
      </c>
      <c r="AA93" s="286">
        <f t="shared" si="25"/>
        <v>0</v>
      </c>
      <c r="AB93" s="287"/>
    </row>
    <row r="94" spans="2:28" s="288" customFormat="1" ht="23.25" customHeight="1" thickBot="1" x14ac:dyDescent="0.3">
      <c r="B94" s="275" t="s">
        <v>147</v>
      </c>
      <c r="C94" s="289" t="s">
        <v>148</v>
      </c>
      <c r="D94" s="290"/>
      <c r="E94" s="278">
        <f t="shared" ref="E94:J94" si="26">+E95</f>
        <v>2000000</v>
      </c>
      <c r="F94" s="278">
        <f t="shared" si="26"/>
        <v>0</v>
      </c>
      <c r="G94" s="278">
        <f t="shared" si="26"/>
        <v>0</v>
      </c>
      <c r="H94" s="278" t="e">
        <f t="shared" si="26"/>
        <v>#REF!</v>
      </c>
      <c r="I94" s="278" t="e">
        <f t="shared" si="26"/>
        <v>#REF!</v>
      </c>
      <c r="J94" s="278">
        <f t="shared" si="26"/>
        <v>0</v>
      </c>
      <c r="K94" s="278">
        <f>K95+K99+K103</f>
        <v>3500000</v>
      </c>
      <c r="L94" s="279"/>
      <c r="M94" s="280">
        <f>+M95</f>
        <v>0</v>
      </c>
      <c r="N94" s="278">
        <f>+N95</f>
        <v>0</v>
      </c>
      <c r="O94" s="281"/>
      <c r="P94" s="282">
        <f>+P95</f>
        <v>0</v>
      </c>
      <c r="Q94" s="278">
        <f>+Q95</f>
        <v>0</v>
      </c>
      <c r="R94" s="283">
        <f t="shared" si="24"/>
        <v>0</v>
      </c>
      <c r="S94" s="291">
        <f>+K94-R94</f>
        <v>3500000</v>
      </c>
      <c r="T94" s="280">
        <f>+T95</f>
        <v>0</v>
      </c>
      <c r="U94" s="278">
        <f>+U95</f>
        <v>0</v>
      </c>
      <c r="V94" s="285">
        <f>+T94+U94</f>
        <v>0</v>
      </c>
      <c r="W94" s="280">
        <f>+W95</f>
        <v>0</v>
      </c>
      <c r="X94" s="278">
        <f>+X95</f>
        <v>0</v>
      </c>
      <c r="Y94" s="281">
        <f>+W94+X94</f>
        <v>0</v>
      </c>
      <c r="Z94" s="286">
        <f t="shared" si="25"/>
        <v>0</v>
      </c>
      <c r="AA94" s="286">
        <f t="shared" si="25"/>
        <v>0</v>
      </c>
    </row>
    <row r="95" spans="2:28" s="95" customFormat="1" ht="30.75" customHeight="1" thickBot="1" x14ac:dyDescent="0.3">
      <c r="B95" s="292" t="s">
        <v>149</v>
      </c>
      <c r="C95" s="293" t="s">
        <v>150</v>
      </c>
      <c r="D95" s="294">
        <v>1</v>
      </c>
      <c r="E95" s="295">
        <f>SUM(E96:E97)</f>
        <v>2000000</v>
      </c>
      <c r="F95" s="295">
        <f>SUM(F96:F97)</f>
        <v>0</v>
      </c>
      <c r="G95" s="295">
        <f>SUM(G96:G97)</f>
        <v>0</v>
      </c>
      <c r="H95" s="295" t="e">
        <f>+#REF!</f>
        <v>#REF!</v>
      </c>
      <c r="I95" s="295" t="e">
        <f>+#REF!</f>
        <v>#REF!</v>
      </c>
      <c r="J95" s="295">
        <f>SUM(J96:J97)</f>
        <v>0</v>
      </c>
      <c r="K95" s="295">
        <v>2000000</v>
      </c>
      <c r="L95" s="296"/>
      <c r="M95" s="297">
        <f>SUM(M96:M97)</f>
        <v>0</v>
      </c>
      <c r="N95" s="295">
        <f>SUM(N96:N97)</f>
        <v>0</v>
      </c>
      <c r="O95" s="298">
        <f>+M95+N95</f>
        <v>0</v>
      </c>
      <c r="P95" s="299">
        <f>SUM(P96:P97)</f>
        <v>0</v>
      </c>
      <c r="Q95" s="295">
        <f>SUM(Q96:Q97)</f>
        <v>0</v>
      </c>
      <c r="R95" s="300">
        <f>+Q95+P95</f>
        <v>0</v>
      </c>
      <c r="S95" s="301">
        <f>+K95-R95</f>
        <v>2000000</v>
      </c>
      <c r="T95" s="297">
        <f>SUM(T96:T97)</f>
        <v>0</v>
      </c>
      <c r="U95" s="295">
        <f>SUM(U96:U97)</f>
        <v>0</v>
      </c>
      <c r="V95" s="302">
        <f>+T95+U95</f>
        <v>0</v>
      </c>
      <c r="W95" s="297">
        <f>SUM(W96:W97)</f>
        <v>0</v>
      </c>
      <c r="X95" s="295">
        <f>SUM(X96:X97)</f>
        <v>0</v>
      </c>
      <c r="Y95" s="298">
        <f>+W95+X95</f>
        <v>0</v>
      </c>
      <c r="Z95" s="223">
        <f t="shared" si="25"/>
        <v>0</v>
      </c>
      <c r="AA95" s="224">
        <f t="shared" si="25"/>
        <v>0</v>
      </c>
    </row>
    <row r="96" spans="2:28" s="44" customFormat="1" ht="15.75" customHeight="1" thickBot="1" x14ac:dyDescent="0.3">
      <c r="B96" s="303" t="s">
        <v>151</v>
      </c>
      <c r="C96" s="304" t="s">
        <v>152</v>
      </c>
      <c r="D96" s="305">
        <v>1</v>
      </c>
      <c r="E96" s="227">
        <v>2000000</v>
      </c>
      <c r="F96" s="227"/>
      <c r="G96" s="227"/>
      <c r="H96" s="227"/>
      <c r="I96" s="227"/>
      <c r="J96" s="227"/>
      <c r="K96" s="227"/>
      <c r="L96" s="228"/>
      <c r="M96" s="229"/>
      <c r="N96" s="227"/>
      <c r="O96" s="230"/>
      <c r="P96" s="306"/>
      <c r="Q96" s="307"/>
      <c r="R96" s="308"/>
      <c r="S96" s="309"/>
      <c r="T96" s="229"/>
      <c r="U96" s="227"/>
      <c r="V96" s="232"/>
      <c r="W96" s="306"/>
      <c r="X96" s="307"/>
      <c r="Y96" s="308"/>
      <c r="Z96" s="310"/>
      <c r="AA96" s="311"/>
    </row>
    <row r="97" spans="1:27" ht="15.75" hidden="1" thickBot="1" x14ac:dyDescent="0.3">
      <c r="B97" s="312"/>
      <c r="C97" s="313"/>
      <c r="D97" s="264">
        <v>1</v>
      </c>
      <c r="E97" s="265"/>
      <c r="F97" s="266"/>
      <c r="G97" s="266"/>
      <c r="H97" s="267"/>
      <c r="I97" s="266"/>
      <c r="J97" s="266"/>
      <c r="K97" s="266"/>
      <c r="L97" s="268"/>
      <c r="M97" s="314"/>
      <c r="N97" s="315"/>
      <c r="O97" s="316">
        <f>M97+N97</f>
        <v>0</v>
      </c>
      <c r="P97" s="314"/>
      <c r="Q97" s="315"/>
      <c r="R97" s="316">
        <f>P97+Q97</f>
        <v>0</v>
      </c>
      <c r="S97" s="317"/>
      <c r="T97" s="318"/>
      <c r="U97" s="266"/>
      <c r="V97" s="319">
        <f>T97+U97</f>
        <v>0</v>
      </c>
      <c r="W97" s="314"/>
      <c r="X97" s="315"/>
      <c r="Y97" s="316">
        <f>W97+X97</f>
        <v>0</v>
      </c>
      <c r="Z97" s="273"/>
      <c r="AA97" s="320"/>
    </row>
    <row r="98" spans="1:27" s="95" customFormat="1" ht="15.75" thickBot="1" x14ac:dyDescent="0.3">
      <c r="B98" s="321" t="s">
        <v>153</v>
      </c>
      <c r="C98" s="322" t="s">
        <v>154</v>
      </c>
      <c r="D98" s="205"/>
      <c r="E98" s="206">
        <f t="shared" ref="E98:K99" si="27">+E99</f>
        <v>1000000</v>
      </c>
      <c r="F98" s="206">
        <f t="shared" si="27"/>
        <v>0</v>
      </c>
      <c r="G98" s="206">
        <f t="shared" si="27"/>
        <v>0</v>
      </c>
      <c r="H98" s="206">
        <f t="shared" si="27"/>
        <v>0</v>
      </c>
      <c r="I98" s="206">
        <f t="shared" si="27"/>
        <v>0</v>
      </c>
      <c r="J98" s="206">
        <f t="shared" si="27"/>
        <v>0</v>
      </c>
      <c r="K98" s="206">
        <f t="shared" si="27"/>
        <v>1000000</v>
      </c>
      <c r="L98" s="207"/>
      <c r="M98" s="208">
        <f t="shared" ref="M98:Q99" si="28">+M99</f>
        <v>0</v>
      </c>
      <c r="N98" s="206">
        <f t="shared" si="28"/>
        <v>0</v>
      </c>
      <c r="O98" s="209">
        <f t="shared" si="28"/>
        <v>0</v>
      </c>
      <c r="P98" s="208">
        <f t="shared" si="28"/>
        <v>0</v>
      </c>
      <c r="Q98" s="206">
        <f t="shared" si="28"/>
        <v>0</v>
      </c>
      <c r="R98" s="209">
        <f t="shared" si="24"/>
        <v>0</v>
      </c>
      <c r="S98" s="323">
        <f>+K98-R98</f>
        <v>1000000</v>
      </c>
      <c r="T98" s="208">
        <f>+T99</f>
        <v>0</v>
      </c>
      <c r="U98" s="206">
        <f>+U99</f>
        <v>0</v>
      </c>
      <c r="V98" s="324">
        <f>+T98+U98</f>
        <v>0</v>
      </c>
      <c r="W98" s="208">
        <f>+W99</f>
        <v>0</v>
      </c>
      <c r="X98" s="206">
        <f>+X99</f>
        <v>0</v>
      </c>
      <c r="Y98" s="209">
        <f>+W98+X98</f>
        <v>0</v>
      </c>
      <c r="Z98" s="212">
        <f t="shared" ref="Z98:AA101" si="29">+U98-X98</f>
        <v>0</v>
      </c>
      <c r="AA98" s="212">
        <f t="shared" si="29"/>
        <v>0</v>
      </c>
    </row>
    <row r="99" spans="1:27" s="288" customFormat="1" ht="15.75" thickBot="1" x14ac:dyDescent="0.3">
      <c r="B99" s="325" t="s">
        <v>155</v>
      </c>
      <c r="C99" s="326" t="s">
        <v>156</v>
      </c>
      <c r="D99" s="327">
        <v>1</v>
      </c>
      <c r="E99" s="328">
        <f t="shared" si="27"/>
        <v>1000000</v>
      </c>
      <c r="F99" s="328">
        <f t="shared" si="27"/>
        <v>0</v>
      </c>
      <c r="G99" s="328">
        <f t="shared" si="27"/>
        <v>0</v>
      </c>
      <c r="H99" s="328">
        <f t="shared" si="27"/>
        <v>0</v>
      </c>
      <c r="I99" s="328">
        <f t="shared" si="27"/>
        <v>0</v>
      </c>
      <c r="J99" s="328">
        <f>SUM(J100)</f>
        <v>0</v>
      </c>
      <c r="K99" s="121">
        <f>E99+F99-G99-I99+J99</f>
        <v>1000000</v>
      </c>
      <c r="L99" s="329"/>
      <c r="M99" s="330">
        <f t="shared" si="28"/>
        <v>0</v>
      </c>
      <c r="N99" s="328">
        <f t="shared" si="28"/>
        <v>0</v>
      </c>
      <c r="O99" s="331">
        <f t="shared" si="28"/>
        <v>0</v>
      </c>
      <c r="P99" s="332">
        <f t="shared" si="28"/>
        <v>0</v>
      </c>
      <c r="Q99" s="328">
        <f t="shared" si="28"/>
        <v>0</v>
      </c>
      <c r="R99" s="333">
        <f t="shared" si="24"/>
        <v>0</v>
      </c>
      <c r="S99" s="334">
        <f>+K99-R99</f>
        <v>1000000</v>
      </c>
      <c r="T99" s="330">
        <f>+T100</f>
        <v>0</v>
      </c>
      <c r="U99" s="328">
        <f>SUM(U100)</f>
        <v>0</v>
      </c>
      <c r="V99" s="335">
        <f>+T99+U99</f>
        <v>0</v>
      </c>
      <c r="W99" s="330">
        <f>+W100</f>
        <v>0</v>
      </c>
      <c r="X99" s="328">
        <f>+X100</f>
        <v>0</v>
      </c>
      <c r="Y99" s="331">
        <f>+W99+X99</f>
        <v>0</v>
      </c>
      <c r="Z99" s="336">
        <f t="shared" si="29"/>
        <v>0</v>
      </c>
      <c r="AA99" s="337">
        <f t="shared" si="29"/>
        <v>0</v>
      </c>
    </row>
    <row r="100" spans="1:27" ht="18" customHeight="1" thickBot="1" x14ac:dyDescent="0.3">
      <c r="B100" s="338" t="s">
        <v>157</v>
      </c>
      <c r="C100" s="339" t="s">
        <v>158</v>
      </c>
      <c r="D100" s="340">
        <v>1</v>
      </c>
      <c r="E100" s="341">
        <v>1000000</v>
      </c>
      <c r="F100" s="341"/>
      <c r="G100" s="342"/>
      <c r="H100" s="343"/>
      <c r="I100" s="341"/>
      <c r="J100" s="341"/>
      <c r="K100" s="344"/>
      <c r="L100" s="345"/>
      <c r="M100" s="341"/>
      <c r="N100" s="341">
        <v>0</v>
      </c>
      <c r="O100" s="346"/>
      <c r="P100" s="347">
        <v>0</v>
      </c>
      <c r="Q100" s="348">
        <v>0</v>
      </c>
      <c r="R100" s="349">
        <f t="shared" si="24"/>
        <v>0</v>
      </c>
      <c r="S100" s="350">
        <f>+K100-R100</f>
        <v>0</v>
      </c>
      <c r="T100" s="351">
        <v>0</v>
      </c>
      <c r="U100" s="341">
        <v>0</v>
      </c>
      <c r="V100" s="346">
        <f>+T100+U100</f>
        <v>0</v>
      </c>
      <c r="W100" s="352">
        <v>0</v>
      </c>
      <c r="X100" s="341">
        <v>0</v>
      </c>
      <c r="Y100" s="353">
        <f>+W100+X100</f>
        <v>0</v>
      </c>
      <c r="Z100" s="354">
        <f t="shared" si="29"/>
        <v>0</v>
      </c>
      <c r="AA100" s="355">
        <f t="shared" si="29"/>
        <v>0</v>
      </c>
    </row>
    <row r="101" spans="1:27" ht="30" customHeight="1" thickBot="1" x14ac:dyDescent="0.3">
      <c r="B101" s="356" t="s">
        <v>159</v>
      </c>
      <c r="C101" s="357" t="s">
        <v>160</v>
      </c>
      <c r="D101" s="358"/>
      <c r="E101" s="359">
        <f>+E105</f>
        <v>0</v>
      </c>
      <c r="F101" s="359">
        <f>F102</f>
        <v>500000</v>
      </c>
      <c r="G101" s="359">
        <f>+G105</f>
        <v>0</v>
      </c>
      <c r="H101" s="360"/>
      <c r="I101" s="361"/>
      <c r="J101" s="359">
        <f>+J105</f>
        <v>0</v>
      </c>
      <c r="K101" s="362">
        <f>E101+F101-G101-I101+J101</f>
        <v>500000</v>
      </c>
      <c r="L101" s="363"/>
      <c r="M101" s="364">
        <f>+M105</f>
        <v>50575</v>
      </c>
      <c r="N101" s="359">
        <f>+N105</f>
        <v>2558.5</v>
      </c>
      <c r="O101" s="365">
        <f>+M101+N101</f>
        <v>53133.5</v>
      </c>
      <c r="P101" s="280">
        <f>+P105</f>
        <v>50575</v>
      </c>
      <c r="Q101" s="278">
        <f>+Q105</f>
        <v>2558.5</v>
      </c>
      <c r="R101" s="281">
        <f t="shared" si="24"/>
        <v>53133.5</v>
      </c>
      <c r="S101" s="323">
        <f>+K101-R101</f>
        <v>446866.5</v>
      </c>
      <c r="T101" s="364">
        <f>+T105</f>
        <v>50575</v>
      </c>
      <c r="U101" s="359">
        <f>SUM(U105)</f>
        <v>2558.5</v>
      </c>
      <c r="V101" s="366">
        <f>+T101+U101</f>
        <v>53133.5</v>
      </c>
      <c r="W101" s="364">
        <f>+W105</f>
        <v>50575</v>
      </c>
      <c r="X101" s="359">
        <f>+X105</f>
        <v>2558.5</v>
      </c>
      <c r="Y101" s="367">
        <f>+W101+X101</f>
        <v>53133.5</v>
      </c>
      <c r="Z101" s="368">
        <f t="shared" si="29"/>
        <v>0</v>
      </c>
      <c r="AA101" s="369">
        <f t="shared" si="29"/>
        <v>0</v>
      </c>
    </row>
    <row r="102" spans="1:27" s="386" customFormat="1" ht="30" customHeight="1" thickBot="1" x14ac:dyDescent="0.3">
      <c r="A102" s="4"/>
      <c r="B102" s="370" t="s">
        <v>161</v>
      </c>
      <c r="C102" s="371" t="s">
        <v>162</v>
      </c>
      <c r="D102" s="372"/>
      <c r="E102" s="373"/>
      <c r="F102" s="373">
        <f>F103</f>
        <v>500000</v>
      </c>
      <c r="G102" s="373"/>
      <c r="H102" s="374"/>
      <c r="I102" s="375"/>
      <c r="J102" s="373"/>
      <c r="K102" s="376"/>
      <c r="L102" s="377"/>
      <c r="M102" s="378"/>
      <c r="N102" s="379">
        <f>N103</f>
        <v>2558.5</v>
      </c>
      <c r="O102" s="380"/>
      <c r="P102" s="378"/>
      <c r="Q102" s="379">
        <f>Q103</f>
        <v>2558.5</v>
      </c>
      <c r="R102" s="381"/>
      <c r="S102" s="382"/>
      <c r="T102" s="378"/>
      <c r="U102" s="379"/>
      <c r="V102" s="383"/>
      <c r="W102" s="378"/>
      <c r="X102" s="379"/>
      <c r="Y102" s="381"/>
      <c r="Z102" s="384"/>
      <c r="AA102" s="385"/>
    </row>
    <row r="103" spans="1:27" s="386" customFormat="1" ht="30" customHeight="1" thickBot="1" x14ac:dyDescent="0.3">
      <c r="A103" s="4"/>
      <c r="B103" s="387" t="s">
        <v>163</v>
      </c>
      <c r="C103" s="388" t="s">
        <v>164</v>
      </c>
      <c r="D103" s="389"/>
      <c r="E103" s="390"/>
      <c r="F103" s="390">
        <f>SUM(F104:F105)</f>
        <v>500000</v>
      </c>
      <c r="G103" s="390">
        <f>SUM(G104:G105)</f>
        <v>0</v>
      </c>
      <c r="H103" s="390">
        <f>SUM(H104:H105)</f>
        <v>0</v>
      </c>
      <c r="I103" s="390">
        <f>SUM(I104:I105)</f>
        <v>0</v>
      </c>
      <c r="J103" s="390">
        <f>SUM(J104:J105)</f>
        <v>0</v>
      </c>
      <c r="K103" s="295">
        <f>E103+F103-G103-I103+J103</f>
        <v>500000</v>
      </c>
      <c r="L103" s="391"/>
      <c r="M103" s="392">
        <f>SUM(M104:M105)</f>
        <v>50575</v>
      </c>
      <c r="N103" s="393">
        <f>SUM(N104:N105)</f>
        <v>2558.5</v>
      </c>
      <c r="O103" s="298">
        <f>+M103+N103</f>
        <v>53133.5</v>
      </c>
      <c r="P103" s="393">
        <f>SUM(P104:P105)</f>
        <v>50575</v>
      </c>
      <c r="Q103" s="393">
        <f>SUM(Q104:Q105)</f>
        <v>2558.5</v>
      </c>
      <c r="R103" s="298">
        <f>+P103+Q103</f>
        <v>53133.5</v>
      </c>
      <c r="S103" s="394"/>
      <c r="T103" s="392">
        <f>SUM(T104:T105)</f>
        <v>50575</v>
      </c>
      <c r="U103" s="393">
        <f>SUM(U104:U105)</f>
        <v>2558.5</v>
      </c>
      <c r="V103" s="300">
        <f>+T103+U103</f>
        <v>53133.5</v>
      </c>
      <c r="W103" s="395">
        <f>SUM(W104:W105)</f>
        <v>50575</v>
      </c>
      <c r="X103" s="393">
        <f>SUM(X104:X105)</f>
        <v>2558.5</v>
      </c>
      <c r="Y103" s="298">
        <f>+W103+X103</f>
        <v>53133.5</v>
      </c>
      <c r="Z103" s="396"/>
      <c r="AA103" s="397"/>
    </row>
    <row r="104" spans="1:27" ht="19.5" customHeight="1" x14ac:dyDescent="0.25">
      <c r="B104" s="338" t="s">
        <v>163</v>
      </c>
      <c r="C104" s="398" t="s">
        <v>142</v>
      </c>
      <c r="D104" s="399"/>
      <c r="E104" s="400"/>
      <c r="F104" s="400">
        <v>500000</v>
      </c>
      <c r="G104" s="400"/>
      <c r="H104" s="401"/>
      <c r="I104" s="342"/>
      <c r="J104" s="400"/>
      <c r="K104" s="402"/>
      <c r="L104" s="403"/>
      <c r="M104" s="404"/>
      <c r="N104" s="400"/>
      <c r="O104" s="405"/>
      <c r="P104" s="406"/>
      <c r="Q104" s="400"/>
      <c r="R104" s="407"/>
      <c r="S104" s="408">
        <v>500000</v>
      </c>
      <c r="T104" s="406"/>
      <c r="U104" s="400"/>
      <c r="V104" s="409"/>
      <c r="W104" s="406"/>
      <c r="X104" s="400"/>
      <c r="Y104" s="407"/>
      <c r="Z104" s="410"/>
      <c r="AA104" s="355"/>
    </row>
    <row r="105" spans="1:27" ht="18" customHeight="1" thickBot="1" x14ac:dyDescent="0.3">
      <c r="B105" s="411" t="s">
        <v>163</v>
      </c>
      <c r="C105" s="412" t="s">
        <v>165</v>
      </c>
      <c r="D105" s="413">
        <v>1</v>
      </c>
      <c r="E105" s="414"/>
      <c r="F105" s="414"/>
      <c r="G105" s="414"/>
      <c r="H105" s="415"/>
      <c r="I105" s="414"/>
      <c r="J105" s="414"/>
      <c r="K105" s="416"/>
      <c r="L105" s="417"/>
      <c r="M105" s="418">
        <v>50575</v>
      </c>
      <c r="N105" s="414">
        <v>2558.5</v>
      </c>
      <c r="O105" s="419">
        <f>+M105+N105</f>
        <v>53133.5</v>
      </c>
      <c r="P105" s="420">
        <v>50575</v>
      </c>
      <c r="Q105" s="414">
        <v>2558.5</v>
      </c>
      <c r="R105" s="421">
        <f>+P105+Q105</f>
        <v>53133.5</v>
      </c>
      <c r="S105" s="422"/>
      <c r="T105" s="423">
        <v>50575</v>
      </c>
      <c r="U105" s="414">
        <f>2558.5</f>
        <v>2558.5</v>
      </c>
      <c r="V105" s="421">
        <f>+T105+U105</f>
        <v>53133.5</v>
      </c>
      <c r="W105" s="420">
        <v>50575</v>
      </c>
      <c r="X105" s="414">
        <f>2558.5</f>
        <v>2558.5</v>
      </c>
      <c r="Y105" s="421">
        <f>+W105+X105</f>
        <v>53133.5</v>
      </c>
      <c r="Z105" s="424"/>
      <c r="AA105" s="425"/>
    </row>
    <row r="106" spans="1:27" x14ac:dyDescent="0.25">
      <c r="B106" s="426"/>
      <c r="C106" s="427"/>
      <c r="D106" s="428"/>
      <c r="E106" s="429"/>
      <c r="F106" s="430"/>
      <c r="G106" s="430"/>
      <c r="H106" s="431"/>
      <c r="I106" s="430"/>
      <c r="J106" s="432"/>
      <c r="K106" s="433"/>
      <c r="L106" s="434"/>
      <c r="M106" s="435"/>
      <c r="N106" s="429"/>
      <c r="O106" s="429"/>
      <c r="P106" s="429"/>
      <c r="Q106" s="429"/>
      <c r="R106" s="436"/>
      <c r="S106" s="436"/>
      <c r="T106" s="436"/>
      <c r="U106" s="429"/>
      <c r="V106" s="429"/>
      <c r="W106" s="429"/>
      <c r="X106" s="429"/>
      <c r="Y106" s="436"/>
      <c r="Z106" s="436"/>
      <c r="AA106" s="436"/>
    </row>
    <row r="107" spans="1:27" s="437" customFormat="1" ht="13.5" x14ac:dyDescent="0.25">
      <c r="B107" s="438"/>
      <c r="C107" s="438"/>
      <c r="D107" s="438"/>
      <c r="E107" s="439">
        <f t="shared" ref="E107:K107" si="30">E103+E99+E95+E87+E82+E72+E64+E56+E49+E45+E40+E33+E22+E19+E13</f>
        <v>1677619757</v>
      </c>
      <c r="F107" s="439">
        <f t="shared" si="30"/>
        <v>500000</v>
      </c>
      <c r="G107" s="439">
        <f t="shared" si="30"/>
        <v>500000</v>
      </c>
      <c r="H107" s="439" t="e">
        <f t="shared" si="30"/>
        <v>#REF!</v>
      </c>
      <c r="I107" s="439" t="e">
        <f t="shared" si="30"/>
        <v>#REF!</v>
      </c>
      <c r="J107" s="439">
        <f t="shared" si="30"/>
        <v>0</v>
      </c>
      <c r="K107" s="439">
        <f t="shared" si="30"/>
        <v>1677619757</v>
      </c>
      <c r="L107" s="440"/>
      <c r="M107" s="439">
        <f t="shared" ref="M107:Y107" si="31">M103+M99+M95+M87+M82+M72+M64+M56+M49+M45+M40+M33+M22+M19+M13</f>
        <v>113007898</v>
      </c>
      <c r="N107" s="439">
        <f t="shared" si="31"/>
        <v>188390226.5</v>
      </c>
      <c r="O107" s="439">
        <f t="shared" si="31"/>
        <v>301398124.5</v>
      </c>
      <c r="P107" s="439">
        <f t="shared" si="31"/>
        <v>113007898</v>
      </c>
      <c r="Q107" s="439">
        <f t="shared" si="31"/>
        <v>185515762.5</v>
      </c>
      <c r="R107" s="439">
        <f t="shared" si="31"/>
        <v>298523660.5</v>
      </c>
      <c r="S107" s="439">
        <f t="shared" si="31"/>
        <v>1378649230</v>
      </c>
      <c r="T107" s="439">
        <f t="shared" si="31"/>
        <v>113007898</v>
      </c>
      <c r="U107" s="439">
        <f t="shared" si="31"/>
        <v>125190037.5</v>
      </c>
      <c r="V107" s="439">
        <f t="shared" si="31"/>
        <v>238197935.5</v>
      </c>
      <c r="W107" s="439">
        <f t="shared" si="31"/>
        <v>113007898</v>
      </c>
      <c r="X107" s="439">
        <f t="shared" si="31"/>
        <v>125190037.5</v>
      </c>
      <c r="Y107" s="439">
        <f t="shared" si="31"/>
        <v>238197935.5</v>
      </c>
      <c r="Z107" s="441" t="e">
        <f>Z99+Z95+Z87+Z84+#REF!+#REF!+Z72+Z66+Z60+Z55+Z49+#REF!+#REF!+#REF!</f>
        <v>#REF!</v>
      </c>
      <c r="AA107" s="441" t="e">
        <f>AA99+AA95+AA87+AA84+#REF!+#REF!+AA72+AA66+AA60+AA55+AA49+#REF!+#REF!+#REF!</f>
        <v>#REF!</v>
      </c>
    </row>
    <row r="108" spans="1:27" s="442" customFormat="1" ht="12.75" customHeight="1" x14ac:dyDescent="0.25">
      <c r="B108" s="443"/>
      <c r="C108" s="444"/>
      <c r="D108" s="444"/>
      <c r="E108" s="444"/>
      <c r="F108" s="444"/>
      <c r="G108" s="445"/>
      <c r="H108" s="445"/>
      <c r="I108" s="445"/>
      <c r="J108" s="445"/>
      <c r="K108" s="446"/>
      <c r="L108" s="447"/>
      <c r="M108" s="448"/>
      <c r="N108" s="445"/>
      <c r="O108" s="445"/>
      <c r="P108" s="449"/>
      <c r="Q108" s="450"/>
      <c r="R108" s="445"/>
      <c r="S108" s="445"/>
      <c r="T108" s="445"/>
      <c r="U108" s="445"/>
      <c r="V108" s="445"/>
      <c r="W108" s="445"/>
      <c r="X108" s="445"/>
      <c r="Y108" s="445"/>
      <c r="Z108" s="445"/>
      <c r="AA108" s="445"/>
    </row>
    <row r="109" spans="1:27" s="442" customFormat="1" ht="12.75" customHeight="1" x14ac:dyDescent="0.25">
      <c r="B109" s="443"/>
      <c r="C109" s="451"/>
      <c r="D109" s="451"/>
      <c r="E109" s="451"/>
      <c r="F109" s="451"/>
      <c r="G109" s="445"/>
      <c r="H109" s="445"/>
      <c r="I109" s="445"/>
      <c r="J109" s="445"/>
      <c r="K109" s="446"/>
      <c r="L109" s="447"/>
      <c r="M109" s="448"/>
      <c r="N109" s="445"/>
      <c r="O109" s="445"/>
      <c r="P109" s="449"/>
      <c r="Q109" s="450"/>
      <c r="R109" s="445"/>
      <c r="S109" s="445"/>
      <c r="T109" s="445"/>
      <c r="U109" s="445"/>
      <c r="V109" s="445"/>
      <c r="W109" s="445"/>
      <c r="X109" s="445"/>
      <c r="Y109" s="445"/>
      <c r="Z109" s="445"/>
      <c r="AA109" s="445"/>
    </row>
    <row r="110" spans="1:27" s="442" customFormat="1" ht="12.75" customHeight="1" x14ac:dyDescent="0.25">
      <c r="B110" s="443"/>
      <c r="C110" s="451"/>
      <c r="D110" s="451"/>
      <c r="E110" s="451"/>
      <c r="F110" s="451"/>
      <c r="G110" s="445"/>
      <c r="H110" s="445"/>
      <c r="I110" s="445"/>
      <c r="J110" s="445"/>
      <c r="K110" s="446"/>
      <c r="L110" s="447"/>
      <c r="M110" s="448"/>
      <c r="N110" s="445"/>
      <c r="O110" s="445"/>
      <c r="P110" s="449"/>
      <c r="Q110" s="450"/>
      <c r="R110" s="445"/>
      <c r="S110" s="445"/>
      <c r="T110" s="445"/>
      <c r="U110" s="445"/>
      <c r="V110" s="445"/>
      <c r="W110" s="445"/>
      <c r="X110" s="445"/>
      <c r="Y110" s="445"/>
      <c r="Z110" s="445"/>
      <c r="AA110" s="445"/>
    </row>
    <row r="111" spans="1:27" ht="35.25" customHeight="1" x14ac:dyDescent="0.25">
      <c r="C111" s="452"/>
      <c r="D111" s="452"/>
      <c r="E111" s="452"/>
      <c r="F111" s="452"/>
      <c r="G111" s="453"/>
      <c r="H111" s="453"/>
      <c r="I111" s="453"/>
      <c r="J111" s="452"/>
      <c r="K111" s="452"/>
      <c r="L111" s="452"/>
      <c r="M111" s="452"/>
      <c r="N111" s="453"/>
      <c r="O111" s="454"/>
      <c r="P111" s="453"/>
      <c r="Q111" s="453"/>
      <c r="R111" s="455"/>
      <c r="S111" s="453"/>
      <c r="T111" s="453"/>
      <c r="U111" s="453"/>
      <c r="V111" s="453"/>
      <c r="W111" s="453"/>
      <c r="X111" s="453"/>
      <c r="Y111" s="453"/>
      <c r="Z111" s="453"/>
      <c r="AA111" s="453"/>
    </row>
    <row r="112" spans="1:27" s="456" customFormat="1" ht="18.75" x14ac:dyDescent="0.3">
      <c r="B112" s="443"/>
      <c r="C112" s="457" t="s">
        <v>166</v>
      </c>
      <c r="D112" s="457"/>
      <c r="E112" s="457"/>
      <c r="F112" s="458"/>
      <c r="G112" s="458"/>
      <c r="H112" s="458"/>
      <c r="I112" s="458"/>
      <c r="J112" s="459" t="s">
        <v>167</v>
      </c>
      <c r="K112" s="459"/>
      <c r="L112" s="459"/>
      <c r="M112" s="459"/>
      <c r="N112" s="458"/>
      <c r="O112" s="458"/>
      <c r="P112" s="458"/>
      <c r="Q112" s="458"/>
      <c r="R112" s="458"/>
      <c r="S112" s="458"/>
      <c r="T112" s="458"/>
      <c r="U112" s="458"/>
      <c r="V112" s="458"/>
      <c r="W112" s="458"/>
      <c r="X112" s="458"/>
      <c r="Y112" s="458"/>
    </row>
    <row r="113" spans="2:27" s="456" customFormat="1" ht="18.75" x14ac:dyDescent="0.3">
      <c r="B113" s="460"/>
      <c r="C113" s="461" t="s">
        <v>168</v>
      </c>
      <c r="D113" s="461"/>
      <c r="E113" s="461"/>
      <c r="J113" s="461" t="s">
        <v>169</v>
      </c>
      <c r="K113" s="461"/>
      <c r="L113" s="461"/>
      <c r="M113" s="461"/>
      <c r="O113" s="462"/>
      <c r="S113" s="458"/>
    </row>
    <row r="114" spans="2:27" ht="18" x14ac:dyDescent="0.25">
      <c r="B114" s="460"/>
      <c r="D114" s="453"/>
      <c r="E114" s="453"/>
      <c r="F114" s="453"/>
      <c r="G114" s="453"/>
      <c r="H114" s="453"/>
      <c r="I114" s="453"/>
      <c r="J114" s="453"/>
      <c r="K114" s="464"/>
      <c r="M114" s="466"/>
      <c r="N114" s="453"/>
      <c r="O114" s="453"/>
      <c r="P114" s="453"/>
      <c r="Q114" s="453"/>
      <c r="R114" s="455"/>
      <c r="S114" s="455"/>
      <c r="T114" s="453"/>
      <c r="U114" s="453"/>
      <c r="V114" s="453"/>
      <c r="W114" s="453"/>
      <c r="X114" s="453"/>
      <c r="Y114" s="453"/>
      <c r="Z114" s="453"/>
      <c r="AA114" s="453"/>
    </row>
    <row r="115" spans="2:27" x14ac:dyDescent="0.25">
      <c r="S115" s="469"/>
    </row>
  </sheetData>
  <mergeCells count="37">
    <mergeCell ref="C113:E113"/>
    <mergeCell ref="J113:M113"/>
    <mergeCell ref="B107:D107"/>
    <mergeCell ref="C108:F108"/>
    <mergeCell ref="C111:F111"/>
    <mergeCell ref="J111:M111"/>
    <mergeCell ref="C112:E112"/>
    <mergeCell ref="J112:M112"/>
    <mergeCell ref="S5:S6"/>
    <mergeCell ref="T5:V5"/>
    <mergeCell ref="W5:Y5"/>
    <mergeCell ref="Z5:Z6"/>
    <mergeCell ref="AA5:AA6"/>
    <mergeCell ref="F6:F7"/>
    <mergeCell ref="G6:G7"/>
    <mergeCell ref="H6:H7"/>
    <mergeCell ref="I6:I7"/>
    <mergeCell ref="J6:J7"/>
    <mergeCell ref="Y4:AA4"/>
    <mergeCell ref="B5:B6"/>
    <mergeCell ref="C5:C6"/>
    <mergeCell ref="D5:D6"/>
    <mergeCell ref="E5:E6"/>
    <mergeCell ref="F5:J5"/>
    <mergeCell ref="K5:K6"/>
    <mergeCell ref="L5:L6"/>
    <mergeCell ref="M5:O5"/>
    <mergeCell ref="P5:R5"/>
    <mergeCell ref="B1:AA1"/>
    <mergeCell ref="B2:G2"/>
    <mergeCell ref="H2:J2"/>
    <mergeCell ref="K2:N2"/>
    <mergeCell ref="Q2:AA2"/>
    <mergeCell ref="B3:G3"/>
    <mergeCell ref="H3:J3"/>
    <mergeCell ref="K3:N3"/>
    <mergeCell ref="Q3:AA3"/>
  </mergeCells>
  <printOptions horizontalCentered="1"/>
  <pageMargins left="0.25" right="0.25" top="0.75" bottom="0.17" header="0.3" footer="0.3"/>
  <pageSetup paperSize="5" scale="49" fitToWidth="0" fitToHeight="0" orientation="landscape" r:id="rId1"/>
  <rowBreaks count="1" manualBreakCount="1">
    <brk id="5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</vt:lpstr>
      <vt:lpstr>FEBRERO!Área_de_impresión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2024-04-12T16:59:44Z</dcterms:created>
  <dcterms:modified xsi:type="dcterms:W3CDTF">2024-04-12T17:00:06Z</dcterms:modified>
</cp:coreProperties>
</file>